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CDT - Encryption/UK/"/>
    </mc:Choice>
  </mc:AlternateContent>
  <xr:revisionPtr revIDLastSave="89" documentId="11_1749D4AAFC30C04BEEE035DF140F9E075797E35B" xr6:coauthVersionLast="47" xr6:coauthVersionMax="47" xr10:uidLastSave="{55CE28FA-C6C8-4B32-99AC-703D77E57BBF}"/>
  <bookViews>
    <workbookView xWindow="-110" yWindow="-110" windowWidth="23260" windowHeight="14860" firstSheet="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78" l="1"/>
  <c r="B19" i="77"/>
  <c r="B19" i="76"/>
  <c r="B19" i="75"/>
  <c r="B19" i="74"/>
  <c r="B17" i="73"/>
  <c r="B17" i="72"/>
  <c r="B18" i="71"/>
  <c r="B18" i="70"/>
  <c r="B18" i="69"/>
  <c r="B18" i="68"/>
  <c r="B18" i="67"/>
  <c r="B18" i="66"/>
  <c r="B18" i="65"/>
  <c r="B18" i="64"/>
  <c r="B18" i="63"/>
  <c r="B18" i="62"/>
  <c r="B18" i="61"/>
  <c r="B18" i="60"/>
  <c r="B16" i="59"/>
  <c r="B16" i="58"/>
  <c r="B18" i="57"/>
  <c r="B16" i="56"/>
  <c r="B17" i="55"/>
  <c r="B19" i="54"/>
  <c r="B19" i="53"/>
  <c r="B19" i="52"/>
  <c r="B19" i="51"/>
  <c r="B19" i="50"/>
  <c r="B16" i="49"/>
  <c r="B25" i="48"/>
  <c r="B19" i="47"/>
  <c r="B19" i="46"/>
  <c r="B19" i="45"/>
  <c r="B19" i="44"/>
  <c r="B19" i="43"/>
  <c r="B19" i="42"/>
  <c r="B19" i="41"/>
  <c r="B19" i="40"/>
  <c r="B19" i="39"/>
  <c r="B19" i="38"/>
  <c r="B19" i="37"/>
  <c r="B17" i="36"/>
  <c r="B17" i="35"/>
  <c r="B17" i="34"/>
  <c r="B17" i="33"/>
  <c r="B17" i="32"/>
  <c r="B17" i="31"/>
  <c r="B17" i="30"/>
  <c r="B17" i="29"/>
  <c r="B17" i="28"/>
  <c r="B16" i="27"/>
  <c r="B16" i="26"/>
  <c r="B16" i="25"/>
  <c r="B23" i="24"/>
  <c r="B17" i="23"/>
  <c r="B26" i="22"/>
  <c r="B18" i="21"/>
  <c r="B18" i="20"/>
  <c r="B18" i="19"/>
  <c r="B18" i="18"/>
  <c r="B18" i="17"/>
  <c r="B18" i="16"/>
  <c r="B18" i="15"/>
  <c r="B18" i="14"/>
  <c r="B19" i="13"/>
  <c r="B19" i="12"/>
  <c r="B19" i="11"/>
  <c r="B19" i="10"/>
  <c r="B19" i="9"/>
  <c r="B19" i="8"/>
  <c r="B20" i="7"/>
  <c r="B24" i="6"/>
  <c r="B16" i="5"/>
  <c r="B16" i="4"/>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E58" i="2"/>
  <c r="D58" i="2"/>
  <c r="E57" i="2"/>
  <c r="D57" i="2"/>
  <c r="E56" i="2"/>
  <c r="D56" i="2"/>
  <c r="D55" i="2"/>
  <c r="E54" i="2"/>
  <c r="D54" i="2"/>
  <c r="E53" i="2"/>
  <c r="D53" i="2"/>
  <c r="E52" i="2"/>
  <c r="D52" i="2"/>
  <c r="E51" i="2"/>
  <c r="D51" i="2"/>
  <c r="E50" i="2"/>
  <c r="D50" i="2"/>
  <c r="E49" i="2"/>
  <c r="D49" i="2"/>
  <c r="E48" i="2"/>
  <c r="D48" i="2"/>
  <c r="E47" i="2"/>
  <c r="D47" i="2"/>
  <c r="E46" i="2"/>
  <c r="D46" i="2"/>
  <c r="E45" i="2"/>
  <c r="D45" i="2"/>
  <c r="E44" i="2"/>
  <c r="D44" i="2"/>
  <c r="E43" i="2"/>
  <c r="D43"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E23" i="2"/>
  <c r="D23" i="2"/>
  <c r="E22" i="2"/>
  <c r="D22" i="2"/>
  <c r="E21" i="2"/>
  <c r="D21"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<sst xmlns="http://schemas.openxmlformats.org/spreadsheetml/2006/main" count="3100" uniqueCount="265">
  <si>
    <t>Public First Poll for CDT encryption (UK)</t>
  </si>
  <si>
    <t>Fieldwork:</t>
  </si>
  <si>
    <t>20th Apr - 27th Apr 2026</t>
  </si>
  <si>
    <t xml:space="preserve">Interview Method: </t>
  </si>
  <si>
    <t>Online Survey</t>
  </si>
  <si>
    <t>Population represented:</t>
  </si>
  <si>
    <t>UK Adults</t>
  </si>
  <si>
    <t>Sample size:</t>
  </si>
  <si>
    <t>Methodology:</t>
  </si>
  <si>
    <t>All results are weighted using Iterative Proportional Fitting, or 'Raking'. The results are weighted by age and gender interlocked, region and education</t>
  </si>
  <si>
    <t>Public First is a member of the BPC and abides by its rules. For more information please contact the Public First polling team:</t>
  </si>
  <si>
    <t>Table of Contents</t>
  </si>
  <si>
    <t>Individual Tables</t>
  </si>
  <si>
    <t>Full Result Row</t>
  </si>
  <si>
    <t>Question Base</t>
  </si>
  <si>
    <t>BASE: All Respondents</t>
  </si>
  <si>
    <t>BASE: Question randomly assigned to respondents</t>
  </si>
  <si>
    <t>Full Results</t>
  </si>
  <si>
    <t>Age</t>
  </si>
  <si>
    <t>Gender</t>
  </si>
  <si>
    <t>Income</t>
  </si>
  <si>
    <t>Vote Intention</t>
  </si>
  <si>
    <t/>
  </si>
  <si>
    <t>Total</t>
  </si>
  <si>
    <t>18-24</t>
  </si>
  <si>
    <t>25-34</t>
  </si>
  <si>
    <t>35-44</t>
  </si>
  <si>
    <t>45-54</t>
  </si>
  <si>
    <t>55-64</t>
  </si>
  <si>
    <t>65+</t>
  </si>
  <si>
    <t>Male</t>
  </si>
  <si>
    <t>Female</t>
  </si>
  <si>
    <t>£0-£20,000</t>
  </si>
  <si>
    <t>£20,000-£39,999</t>
  </si>
  <si>
    <t>£40,000-£59,999</t>
  </si>
  <si>
    <t>£60,000-£79,999</t>
  </si>
  <si>
    <t>£80,000+</t>
  </si>
  <si>
    <t>The Labour Party</t>
  </si>
  <si>
    <t>Reform UK</t>
  </si>
  <si>
    <t>The Conservative Party</t>
  </si>
  <si>
    <t>The Green Party</t>
  </si>
  <si>
    <t>Liberal Democrats</t>
  </si>
  <si>
    <t>Unweighted</t>
  </si>
  <si>
    <t>Weighted</t>
  </si>
  <si>
    <t xml:space="preserve"> Have you, or someone close to you, ever had your personal information leaked or stolen online?</t>
  </si>
  <si>
    <t>Yes</t>
  </si>
  <si>
    <t>No</t>
  </si>
  <si>
    <t>Not sure</t>
  </si>
  <si>
    <t xml:space="preserve"> How would you describe your attitudes to gadgets and new technology?</t>
  </si>
  <si>
    <t>I tend to be a relatively early adopter of gadgets and new technology</t>
  </si>
  <si>
    <t>I tend to adopt gadgets and new technology around the same time as most people I know</t>
  </si>
  <si>
    <t>I tend to be a relatively late adopter of gadgets and new technology</t>
  </si>
  <si>
    <t>Do you use any of the following privacy tools and services?Select all that apply</t>
  </si>
  <si>
    <t>Encrypted messaging platforms (e.g. WhatsApp, Facebook Messenger, iMessage, Signal)</t>
  </si>
  <si>
    <t>VPN (e.g. NordVPN, ExpressVPN, ProtonVPN)</t>
  </si>
  <si>
    <t>Password managers (e.g. OnePass, Bitwarden)</t>
  </si>
  <si>
    <t>Private/incognito browsing mode</t>
  </si>
  <si>
    <t>Ad blockers and tracker blockers (e.g. uBlock Origin, Privacy Badger)</t>
  </si>
  <si>
    <t>Disappearing/self-deleting messages (e.g. Snapchat)</t>
  </si>
  <si>
    <t>Privacy-focused browsers (e.g. Firefox, Brave)</t>
  </si>
  <si>
    <t>Encrypted email (e.g. Proton Mail, Tuta Mail)</t>
  </si>
  <si>
    <t>Don’t know</t>
  </si>
  <si>
    <t>Other (please specify)</t>
  </si>
  <si>
    <t>None of the above</t>
  </si>
  <si>
    <t>Which of the following messaging platforms do you use?Select all that apply</t>
  </si>
  <si>
    <t>WhatsApp</t>
  </si>
  <si>
    <t>Facebook Messenger</t>
  </si>
  <si>
    <t>iMessage</t>
  </si>
  <si>
    <t>Signal</t>
  </si>
  <si>
    <t>Viber</t>
  </si>
  <si>
    <t>To what extent do you agree or disagree with the following statements?: I have the right to have private conversations online</t>
  </si>
  <si>
    <t>Strongly agree</t>
  </si>
  <si>
    <t>Somewhat agree</t>
  </si>
  <si>
    <t>Neither agree nor disagree</t>
  </si>
  <si>
    <t>Somewhat disagree</t>
  </si>
  <si>
    <t>Strongly disagree</t>
  </si>
  <si>
    <t>To what extent do you agree or disagree with the following statements?: No one should be able to access my personal messages without a court order</t>
  </si>
  <si>
    <t>To what extent do you agree or disagree with the following statements?: If you are paying attention, select 'Somewhat disagree'</t>
  </si>
  <si>
    <t>To what extent do you agree or disagree with the following statements?: The government should have to tell me afterwards if it has accessed my private conversations online</t>
  </si>
  <si>
    <t xml:space="preserve"> How often do you send or receive personal messages or emails containing sensitive information, such as private conversations with partners, photos of children, financial details, or confidential work material?</t>
  </si>
  <si>
    <t>Very often - every day</t>
  </si>
  <si>
    <t>Somewhat often - a few times a week</t>
  </si>
  <si>
    <t>Not very often - a few times a month</t>
  </si>
  <si>
    <t>Not often at all - a few times a year</t>
  </si>
  <si>
    <t>I have never done this</t>
  </si>
  <si>
    <t xml:space="preserve"> To what extent would you be concerned if law enforcement could access your personal messages containing potentially sensitive information at any time without your knowledge or prior court approval?</t>
  </si>
  <si>
    <t>Very concerned</t>
  </si>
  <si>
    <t>Somewhat concerned</t>
  </si>
  <si>
    <t>Not very concerned</t>
  </si>
  <si>
    <t>Not concerned at all</t>
  </si>
  <si>
    <t xml:space="preserve">How concerned are you about each of the following, if at all?: Downloading malicious software (e.g., ransomware, spyware, or viruses) onto my personal devices </t>
  </si>
  <si>
    <t>Not at all concerned</t>
  </si>
  <si>
    <t>How concerned are you about each of the following, if at all?: Someone stealing my personal information</t>
  </si>
  <si>
    <t>How concerned are you about each of the following, if at all?: Law enforcement being able to access my personal messages containing potentially sensitive information at any time without my knowledge or prior court approval</t>
  </si>
  <si>
    <t>How concerned are you about each of the following, if at all?: My financial information being accessed without my permission</t>
  </si>
  <si>
    <t>How concerned are you about each of the following, if at all?: The government routinely monitoring citizens’ personal messages</t>
  </si>
  <si>
    <t>How concerned are you about each of the following, if at all?: Foreign governments routinely monitoring personal messages containing potentially sensitive information of people in my country</t>
  </si>
  <si>
    <t>Which of the following approaches would you most like to see to tackle online crimes?Select up to three</t>
  </si>
  <si>
    <t>Making it easier for users to report suspicious or illegal activity online</t>
  </si>
  <si>
    <t>Designing platforms with stronger safety features (e.g. limiting who can contact users)</t>
  </si>
  <si>
    <t>Better regulation and safety assessment before new technologies are launched</t>
  </si>
  <si>
    <t>Earlier intervention and prevention programmes</t>
  </si>
  <si>
    <t>Providing more support services for at-risk individuals before crimes occur</t>
  </si>
  <si>
    <t>Requiring companies to assess safety risks before launching new online products or features</t>
  </si>
  <si>
    <t>Stronger international cooperation between governments and law enforcement agencies</t>
  </si>
  <si>
    <t>Improving digital skills and training for police and investigators</t>
  </si>
  <si>
    <t>Investing more resources into existing law enforcement investigations</t>
  </si>
  <si>
    <t>Requiring technology companies to scan all personal messages before they are sent and report potential crimes to law enforcement</t>
  </si>
  <si>
    <t>Allowing law enforcement to access personal messages at any time without users’ knowledge or prior court approval</t>
  </si>
  <si>
    <t xml:space="preserve"> Encryption is a process which scrambles a message so only the sender and receiver can read it. Messaging platforms like WhatsApp, Facebook Messenger, iMessage, and Signal use encryption. To what extent were you aware of this before today?</t>
  </si>
  <si>
    <t>I was aware of this and could have explained it to someone else</t>
  </si>
  <si>
    <t>I was aware of this but did not know the specifics</t>
  </si>
  <si>
    <t>I was not aware of this</t>
  </si>
  <si>
    <t>Encryption is a process which scrambles a message so only the sender and receiver can read it. Messaging platforms like WhatsApp, Facebook Messenger, iMessage, and Signal use encryption. Which of the following do you see as the main benefits of encryption, if any?Select up to three</t>
  </si>
  <si>
    <t>Protects my personal privacy</t>
  </si>
  <si>
    <t>Prevents hacking or fraud</t>
  </si>
  <si>
    <t>Protects my financial information</t>
  </si>
  <si>
    <t>Protects freedom of expression (e.g. criticism of the government, exercise of religion)</t>
  </si>
  <si>
    <t>Keeps business or work information confidential</t>
  </si>
  <si>
    <t>Prevents cyberattacks on citizens and businesses by foreign countries</t>
  </si>
  <si>
    <t>Prevents foreign companies from collecting my data and profiting off it</t>
  </si>
  <si>
    <t xml:space="preserve"> Which of the following comes closest to your view?</t>
  </si>
  <si>
    <t>The government should be allowed to access everyone’s encrypted messages if it helps them prevent crimes</t>
  </si>
  <si>
    <t>The government should not be allowed to access everyone’s encrypted messages, even if it means some crimes are not prevented</t>
  </si>
  <si>
    <t>The government should be allowed to access my encrypted messages if it helps them prevent crimes</t>
  </si>
  <si>
    <t>The government should not be allowed to access my encrypted messages, even if it means some crimes are not prevented</t>
  </si>
  <si>
    <t>The government should not be able to access encrypted messages because I do not trust the current or a future government to have this power</t>
  </si>
  <si>
    <t>The government should be able to access encrypted messages because I do trust the current and a future government to have this power</t>
  </si>
  <si>
    <t xml:space="preserve">To what extent would you trust the current government with the following?: Accessing your encrypted messages at any time without your knowledge or prior court approval for crime prevention </t>
  </si>
  <si>
    <t>Trust a lot</t>
  </si>
  <si>
    <t>Trust a little</t>
  </si>
  <si>
    <t>Would not trust at all</t>
  </si>
  <si>
    <t>To what extent would you trust the current government with the following?: Using their surveillance powers responsibly</t>
  </si>
  <si>
    <t>To what extent would you trust the current government with the following?: Securely storing your encrypted messages, if they were available to them</t>
  </si>
  <si>
    <t>To what extent would you trust the current government with the following?: Transparently and promptly notifying you if your encrypted messages stored by the government were hacked</t>
  </si>
  <si>
    <t>To what extent would you trust the current government with the following?: Protecting your data from being accessed by foreign governments</t>
  </si>
  <si>
    <t xml:space="preserve"> To what extent would you trust a government led by [question("value"), id="394"] with accessing your encrypted messages at any time without your knowledge or prior court approval for crime prevention?</t>
  </si>
  <si>
    <t xml:space="preserve"> To what extent would you trust a government led by [question("value"), id="395"] with accessing your encrypted messages at any time without your knowledge or prior court approval for crime prevention?</t>
  </si>
  <si>
    <t xml:space="preserve"> To what extent would you trust a government led by your preferred party with accessing your encrypted messages at any time without your knowledge or prior court approval for crime prevention?</t>
  </si>
  <si>
    <t>If law enforcement had access to your encrypted messages containing sensitive information at any time without your knowledge or prior court approval, how likely or unlikely are you to do the following?: Self-censor or refrain from being critical of public institutions or officials</t>
  </si>
  <si>
    <t>Very likely</t>
  </si>
  <si>
    <t>Somewhat likely</t>
  </si>
  <si>
    <t>Neither likely nor unlikely</t>
  </si>
  <si>
    <t>Somewhat unlikely</t>
  </si>
  <si>
    <t>Very unlikely</t>
  </si>
  <si>
    <t xml:space="preserve">If law enforcement had access to your encrypted messages containing sensitive information at any time without your knowledge or prior court approval, how likely or unlikely are you to do the following?: Share personal information online </t>
  </si>
  <si>
    <t>If law enforcement had access to your encrypted messages containing sensitive information at any time without your knowledge or prior court approval, how likely or unlikely are you to do the following?: Discuss political issues online</t>
  </si>
  <si>
    <t>If law enforcement had access to your encrypted messages containing sensitive information at any time without your knowledge or prior court approval, how likely or unlikely are you to do the following?: Delete or edit past posts or messages</t>
  </si>
  <si>
    <t>If law enforcement had access to your encrypted messages containing sensitive information at any time without your knowledge or prior court approval, how likely or unlikely are you to do the following?: Be more cautious about what you like, share, or comment on</t>
  </si>
  <si>
    <t>If law enforcement had access to your encrypted messages containing sensitive information at any time without your knowledge or prior court approval, how likely or unlikely are you to do the following?: Separate your online identity from your real identity</t>
  </si>
  <si>
    <t>If law enforcement had access to your encrypted messages containing sensitive information at any time without your knowledge or prior court approval, how likely or unlikely are you to do the following?: Delete your social media accounts</t>
  </si>
  <si>
    <t>If law enforcement had access to your encrypted messages containing sensitive information at any time without your knowledge or prior court approval, how likely or unlikely are you to do the following?: Conduct business or work conversations online</t>
  </si>
  <si>
    <t>If law enforcement had access to your encrypted messages containing sensitive information at any time without your knowledge or prior court approval, how likely or unlikely are you to do the following?: Use cloud services</t>
  </si>
  <si>
    <t>If law enforcement had access to your encrypted messages containing sensitive information at any time without your knowledge or prior court approval, how likely or unlikely are you to do the following?: Communicate about health issues</t>
  </si>
  <si>
    <t>Which of the following, if any, are your main concerns about allowing law enforcement to access encrypted messages containing sensitive information at any time without users’ knowledge or prior court approval?Select up to three</t>
  </si>
  <si>
    <t>This would be an invasion of personal privacy</t>
  </si>
  <si>
    <t>I would be concerned about how the government would use my data</t>
  </si>
  <si>
    <t>Law enforcement could misinterpret people’s messages</t>
  </si>
  <si>
    <t>This could discourage free speech or open communication</t>
  </si>
  <si>
    <t>This could result in unfair targeting of certain groups of people</t>
  </si>
  <si>
    <t>This would make my information more vulnerable to hackers</t>
  </si>
  <si>
    <t>There would be insufficient oversight or safeguards</t>
  </si>
  <si>
    <t>This would open the country up to cyber threats from other countries</t>
  </si>
  <si>
    <t>Law enforcement could intend to monitor one person, but mistakenly monitor another</t>
  </si>
  <si>
    <t>This would not actually reduce crime</t>
  </si>
  <si>
    <t>None of the above, I have no concerns</t>
  </si>
  <si>
    <t xml:space="preserve"> Some people argue that giving law enforcement access to encrypted messages containing sensitive information without users’ knowledge or prior court approval would help prevent serious crimes. Others say, law enforcement could use other tools to tackle these crimes, like targeted surveillance with a court order. Which of the following comes closest to your view?</t>
  </si>
  <si>
    <t>Law enforcement should fight serious crime with continuous monitoring of the public's encrypted messages</t>
  </si>
  <si>
    <t>Law enforcement should fight serious crime without continuous monitoring of the public's encrypted messages</t>
  </si>
  <si>
    <t>Don't know</t>
  </si>
  <si>
    <t>To what extent do you agree or disagree with the following statements?: I would be worried that allowing law enforcement to access my encrypted messages will make it easier for other people to access them too</t>
  </si>
  <si>
    <t>To what extent do you agree or disagree with the following statements?: There are better ways to tackle serious crimes than accessing encrypted messages</t>
  </si>
  <si>
    <t>To what extent do you agree or disagree with the following statements?: Allowing law enforcement to access encrypted messages is infringing my freedom of speech</t>
  </si>
  <si>
    <t>To what extent do you agree or disagree with the following statements?: People will always find a way to access harmful content or engage in illegal activity - allowing law enforcement to monitor people’s encrypted messages won’t stop this</t>
  </si>
  <si>
    <t xml:space="preserve"> Imagine law enforcement was able to access encrypted messages containing sensitive information at any time without users’ knowledge or prior court approval. Which of the following comes closest to your view?</t>
  </si>
  <si>
    <t>I would trust them to only use it in the appropriate way, only for serious crimes</t>
  </si>
  <si>
    <t>I would be worried it would be used more widely than originally intended over time</t>
  </si>
  <si>
    <t>I would not trust law enforcement to have this capability under any circumstances</t>
  </si>
  <si>
    <t xml:space="preserve"> Some people argue that giving law enforcement access to encrypted messages containing sensitive information at any time without users’ knowledge or prior court approval would help prevent serious crimes. Others argue that doing so would create security weaknesses that hackers, criminals, and foreign governments could also exploit, putting everyone at greater risk. Which comes closer to your view?</t>
  </si>
  <si>
    <t>The benefits to law enforcement outweigh the security risks to the public</t>
  </si>
  <si>
    <t>The security risks to the public outweigh the benefits to law enforcement</t>
  </si>
  <si>
    <t xml:space="preserve"> Most law enforcement officials argue that giving law enforcement access to encrypted messages containing sensitive information at any time without users’ knowledge or prior court approval would help prevent serious crimes. Most computer security experts argue that doing so would create security weaknesses that hackers, criminals, and foreign governments could also exploit, putting everyone at greater risk. Which comes closer to your view?</t>
  </si>
  <si>
    <t>The benefits to law enforcement outweigh the risks of self-censorship</t>
  </si>
  <si>
    <t>The risks of self-censorship outweigh the benefits to law enforcement</t>
  </si>
  <si>
    <t xml:space="preserve"> Some people argue that giving law enforcement access to encrypted messages containing sensitive information at any time without users’ knowledge or prior court approval would help prevent serious crimes. Others argue that this could lead to self-censorship, where people hold back or change what they say online because they feel they may face negative consequences. This could affect anyone, including journalists, activists, religious minorities or marginalized groups. Which of the following comes closest to your view?</t>
  </si>
  <si>
    <t xml:space="preserve"> Imagine law enforcement was able to access encrypted messages containing sensitive information at any time without users’ knowledge or prior court approval. Law enforcement could mistakenly flag individuals who are not criminals as suspects.  Which of the following comes closest to your view?</t>
  </si>
  <si>
    <t>Mistakenly flagging innocent people as suspects would be acceptable if we catch more criminals</t>
  </si>
  <si>
    <t>Mistakenly flagging innocent people as suspects would not be acceptable, even if it means we catch more criminals</t>
  </si>
  <si>
    <t>Imagine law enforcement was able to access encrypted messages containing sensitive information at any time without users’ knowledge or prior court approval. How concerned would you be about the potential of each of the following occurring, if at all?: This could open vulnerabilities in our system to make it easier for hackers and criminals to access personal information, potentially increasing fraud, data leaks, and cybercrime</t>
  </si>
  <si>
    <t>Imagine law enforcement was able to access encrypted messages containing sensitive information at any time without users’ knowledge or prior court approval. How concerned would you be about the potential of each of the following occurring, if at all?: This could make it more difficult for journalists to communicate confidential information</t>
  </si>
  <si>
    <t>Imagine law enforcement was able to access encrypted messages containing sensitive information at any time without users’ knowledge or prior court approval. How concerned would you be about the potential of each of the following occurring, if at all?: This could expose vulnerable groups who rely on confidential services like shelters, gender-based violence services, abortion services, and other social care</t>
  </si>
  <si>
    <t>Imagine law enforcement was able to access encrypted messages containing sensitive information at any time without users’ knowledge or prior court approval. How concerned would you be about the potential of each of the following occurring, if at all?: This could make it more difficult for activists and social movements to communicate freely and express their views</t>
  </si>
  <si>
    <t>Imagine law enforcement was able to access encrypted messages containing sensitive information at any time without users’ knowledge or prior court approval. How concerned would you be about the potential of each of the following occurring, if at all?: This could be ineffective in reducing levels of crime</t>
  </si>
  <si>
    <t>Imagine law enforcement was able to access encrypted messages containing sensitive information at any time without users’ knowledge or prior court approval. How concerned would you be about the potential of each of the following occurring, if at all?: This could result in an invasion of my personal privacy</t>
  </si>
  <si>
    <t>Imagine law enforcement was able to access encrypted messages containing sensitive information at any time without users’ knowledge or prior court approval. How concerned would you be about the potential of each of the following occurring, if at all?: This could lead to a misuse of power by law enforcement</t>
  </si>
  <si>
    <t>Imagine law enforcement was able to access encrypted messages containing sensitive information at any time without users’ knowledge or prior court approval. How concerned would you be about the potential of each of the following occurring, if at all?: This could result in mistaken access to messages, such as when law enforcement intends to monitor one person, but mistakenly monitors another</t>
  </si>
  <si>
    <t>Imagine law enforcement was able to access encrypted messages containing sensitive information at any time without users’ knowledge or prior court approval. How concerned would you be about the potential of each of the following occurring, if at all?: This could discourage free speech or open communication across the country</t>
  </si>
  <si>
    <t>Imagine law enforcement was able to access encrypted messages containing sensitive information at any time without users’ knowledge or prior court approval. How concerned would you be about the potential of each of the following occurring, if at all?: This could result in misinterpretation of messages</t>
  </si>
  <si>
    <t>Imagine law enforcement was able to access encrypted messages containing sensitive information at any time without users’ knowledge or prior court approval. How concerned would you be about the potential of each of the following occurring, if at all?: This may not have sufficient oversight or safeguards</t>
  </si>
  <si>
    <t xml:space="preserve"> In 2025, it was leaked to the press that the UK government had issued an order to Apple under the Investigatory Powers Act 2016, requiring backdoor access to encrypted iCloud data globally. Apple was legally prohibited from sharing this information to its users. To what extent were you aware of this?</t>
  </si>
  <si>
    <t>Yes, I was fully aware of this at the time</t>
  </si>
  <si>
    <t>Yes, I remember hearing about it but didn’t know the specifics</t>
  </si>
  <si>
    <t>No, I was not aware of this</t>
  </si>
  <si>
    <t>The government should be able to order a technology company to provide access to all their users’ information in order to investigate potential crimes, and the government should be able to prohibit technology companies from notifying the public when they receive such orders.</t>
  </si>
  <si>
    <t>The government should be able to order a technology company to provide access to all their users’ information in order to investigate potential crimes, but such orders should be subject to some form of public disclosure or parliamentary oversight.</t>
  </si>
  <si>
    <t>The government should not be able to order a technology company to provide access to all their users’ information in order to investigate potential crimes.</t>
  </si>
  <si>
    <t xml:space="preserve"> To what extent would you support or oppose allowing law enforcement to access encrypted messages?</t>
  </si>
  <si>
    <t>Strongly support</t>
  </si>
  <si>
    <t>Somewhat support</t>
  </si>
  <si>
    <t>Neither support nor oppose</t>
  </si>
  <si>
    <t>Somewhat oppose</t>
  </si>
  <si>
    <t>Strongly oppose</t>
  </si>
  <si>
    <t xml:space="preserve"> To what extent would you support or oppose allowing law enforcement to access encrypted messages if it helps prevent serious crimes?</t>
  </si>
  <si>
    <t xml:space="preserve"> To what extent would you support or oppose allowing law enforcement to access encrypted messages if it helps prevent serious crimes, even if this makes those messages more vulnerable to hackers or foreign governments?</t>
  </si>
  <si>
    <t xml:space="preserve"> To what extent would you support or oppose allowing law enforcement to access encrypted messages if it helps prevent serious crimes, even if this leads to online self-censorship, where people hold back or change what they say online because they feel they may face negative consequences?</t>
  </si>
  <si>
    <t xml:space="preserve"> To what extent would you support or oppose allowing law enforcement to access encrypted messages if it helps prevent serious crimes, even if this makes those messages more vulnerable to hackers, foreign governments, or leads to online self-censorship?</t>
  </si>
  <si>
    <t>Fieldwork: 20th - 27th April</t>
  </si>
  <si>
    <t>Weighted by age x gender interlocked, region and education</t>
  </si>
  <si>
    <t>Grid Summary: To what extent do you agree or disagree with the following statements?</t>
  </si>
  <si>
    <t xml:space="preserve"> I have the right to have private conversations online</t>
  </si>
  <si>
    <t xml:space="preserve"> No one should be able to access my personal messages without a court order</t>
  </si>
  <si>
    <t xml:space="preserve"> If you are paying attention, select 'Somewhat disagree'</t>
  </si>
  <si>
    <t xml:space="preserve"> The government should have to tell me afterwards if it has accessed my private conversations online</t>
  </si>
  <si>
    <t>Grid Summary: How concerned are you about each of the following, if at all?</t>
  </si>
  <si>
    <t xml:space="preserve"> Downloading malicious software (e.g., ransomware, spyware, or viruses) onto my personal devices </t>
  </si>
  <si>
    <t xml:space="preserve"> Someone stealing my personal information</t>
  </si>
  <si>
    <t xml:space="preserve"> Law enforcement being able to access my personal messages containing potentially sensitive information at any time without my knowledge or prior court approval</t>
  </si>
  <si>
    <t xml:space="preserve"> My financial information being accessed without my permission</t>
  </si>
  <si>
    <t xml:space="preserve"> The government routinely monitoring citizens’ personal messages</t>
  </si>
  <si>
    <t xml:space="preserve"> Foreign governments routinely monitoring personal messages containing potentially sensitive information of people in my country</t>
  </si>
  <si>
    <t>Grid Summary: To what extent would you trust the current government with the following?</t>
  </si>
  <si>
    <t xml:space="preserve"> Accessing your encrypted messages at any time without your knowledge or prior court approval for crime prevention </t>
  </si>
  <si>
    <t xml:space="preserve"> Using their surveillance powers responsibly</t>
  </si>
  <si>
    <t xml:space="preserve"> Securely storing your encrypted messages, if they were available to them</t>
  </si>
  <si>
    <t xml:space="preserve"> Transparently and promptly notifying you if your encrypted messages stored by the government were hacked</t>
  </si>
  <si>
    <t xml:space="preserve"> Protecting your data from being accessed by foreign governments</t>
  </si>
  <si>
    <t xml:space="preserve"> To what extent would you trust a government led by [Respondent's preferred party] with accessing your encrypted messages at any time without your knowledge or prior court approval for crime prevention?</t>
  </si>
  <si>
    <t xml:space="preserve"> To what extent would you trust a government led by your with accessing your encrypted messages at any time without your knowledge or prior court approval for crime prevention?</t>
  </si>
  <si>
    <t>Grid Summary: If law enforcement had access to your encrypted messages containing sensitive information at any time without your knowledge or prior court approval, how likely or unlikely are you to do the following?</t>
  </si>
  <si>
    <t xml:space="preserve"> Self-censor or refrain from being critical of public institutions or officials</t>
  </si>
  <si>
    <t xml:space="preserve"> Share personal information online </t>
  </si>
  <si>
    <t xml:space="preserve"> Discuss political issues online</t>
  </si>
  <si>
    <t xml:space="preserve"> Delete or edit past posts or messages</t>
  </si>
  <si>
    <t xml:space="preserve"> Be more cautious about what you like, share, or comment on</t>
  </si>
  <si>
    <t xml:space="preserve"> Separate your online identity from your real identity</t>
  </si>
  <si>
    <t xml:space="preserve"> Delete your social media accounts</t>
  </si>
  <si>
    <t xml:space="preserve"> Conduct business or work conversations online</t>
  </si>
  <si>
    <t xml:space="preserve"> Use cloud services</t>
  </si>
  <si>
    <t xml:space="preserve"> Communicate about health issues</t>
  </si>
  <si>
    <t xml:space="preserve"> I would be worried that allowing law enforcement to access my encrypted messages will make it easier for other people to access them too</t>
  </si>
  <si>
    <t xml:space="preserve"> There are better ways to tackle serious crimes than accessing encrypted messages</t>
  </si>
  <si>
    <t xml:space="preserve"> Allowing law enforcement to access encrypted messages is infringing my freedom of speech</t>
  </si>
  <si>
    <t xml:space="preserve"> People will always find a way to access harmful content or engage in illegal activity - allowing law enforcement to monitor people’s encrypted messages won’t stop this</t>
  </si>
  <si>
    <t>Grid Summary: Imagine law enforcement was able to access encrypted messages containing sensitive information at any time without users’ knowledge or prior court approval. How concerned would you be about the potential of each of the following occurring, if at all?</t>
  </si>
  <si>
    <t xml:space="preserve"> This could open vulnerabilities in our system to make it easier for hackers and criminals to access personal information, potentially increasing fraud, data leaks, and cybercrime</t>
  </si>
  <si>
    <t xml:space="preserve"> This could make it more difficult for journalists to communicate confidential information</t>
  </si>
  <si>
    <t xml:space="preserve"> This could expose vulnerable groups who rely on confidential services like shelters, gender-based violence services, abortion services, and other social care</t>
  </si>
  <si>
    <t xml:space="preserve"> This could make it more difficult for activists and social movements to communicate freely and express their views</t>
  </si>
  <si>
    <t xml:space="preserve"> This could be ineffective in reducing levels of crime</t>
  </si>
  <si>
    <t xml:space="preserve"> This could result in an invasion of my personal privacy</t>
  </si>
  <si>
    <t xml:space="preserve"> This could lead to a misuse of power by law enforcement</t>
  </si>
  <si>
    <t xml:space="preserve"> This could result in mistaken access to messages, such as when law enforcement intends to monitor one person, but mistakenly monitors another</t>
  </si>
  <si>
    <t xml:space="preserve"> This could discourage free speech or open communication across the country</t>
  </si>
  <si>
    <t xml:space="preserve"> This could result in misinterpretation of messages</t>
  </si>
  <si>
    <t xml:space="preserve"> This may not have sufficient oversight or safeguards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</si>
</sst>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9" fontId="0" fillId="0" borderId="0" xfId="0" applyNumberFormat="1"/>
    <xf numFmtId="9" fontId="8" fillId="0" borderId="1" xfId="0" applyNumberFormat="1" applyFont="1" applyBorder="1"/>
    <xf numFmtId="9" fontId="8" fillId="2" borderId="0" xfId="0" applyNumberFormat="1" applyFont="1" applyFill="1" applyAlignment="1">
      <alignment horizontal="center" vertical="center"/>
    </xf>
    <xf numFmtId="0" fontId="0" fillId="2" borderId="0" xfId="0" applyFill="1"/>
    <xf numFmtId="0" fontId="7" fillId="0" borderId="1" xfId="0" applyFont="1" applyBorder="1" applyAlignment="1">
      <alignment horizontal="center" vertical="center"/>
    </xf>
    <xf numFmtId="0" fontId="1" fillId="0" borderId="0" xfId="0" applyFont="1" applyAlignment="1">
      <alignment horizontal="center" vertical="top" wrapText="1"/>
    </xf>
    <xf numFmtId="0" fontId="4" fillId="0" borderId="0" xfId="0" applyFont="1" applyAlignment="1">
      <alignment horizontal="left" vertical="top" wrapText="1"/>
    </xf>
    <xf numFmtId="0" fontId="8" fillId="0" borderId="1" xfId="0" applyFont="1" applyBorder="1" applyAlignment="1">
      <alignment horizontal="center" vertical="center"/>
    </xf>
    <xf numFmtId="0" fontId="10" fillId="0" borderId="0" xfId="0" applyFont="1" applyAlignment="1">
      <alignment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2" workbookViewId="0">
      <selection activeCell="F18" sqref="F18"/>
    </sheetView>
  </sheetViews>
  <sheetFormatPr defaultColWidth="10.85546875" defaultRowHeight="14.45"/>
  <sheetData>
    <row r="7" spans="6:12" ht="39.950000000000003" customHeight="1">
      <c r="F7" s="27" t="s">
        <v>0</v>
      </c>
      <c r="G7" s="31"/>
      <c r="H7" s="31"/>
      <c r="I7" s="31"/>
      <c r="J7" s="31"/>
      <c r="K7" s="31"/>
      <c r="L7" s="31"/>
    </row>
    <row r="10" spans="6:12" ht="20.100000000000001" customHeight="1">
      <c r="F10" s="2" t="s">
        <v>1</v>
      </c>
      <c r="K10" s="3" t="s">
        <v>2</v>
      </c>
    </row>
    <row r="11" spans="6:12" ht="20.100000000000001" customHeight="1">
      <c r="F11" s="2" t="s">
        <v>3</v>
      </c>
      <c r="K11" s="3" t="s">
        <v>4</v>
      </c>
    </row>
    <row r="12" spans="6:12" ht="20.100000000000001" customHeight="1">
      <c r="F12" s="2" t="s">
        <v>5</v>
      </c>
      <c r="K12" s="3" t="s">
        <v>6</v>
      </c>
    </row>
    <row r="13" spans="6:12" ht="20.100000000000001" customHeight="1">
      <c r="F13" s="2" t="s">
        <v>7</v>
      </c>
      <c r="K13" s="3">
        <v>2000</v>
      </c>
    </row>
    <row r="14" spans="6:12" ht="18.600000000000001">
      <c r="F14" s="2"/>
    </row>
    <row r="15" spans="6:12" ht="18.600000000000001">
      <c r="F15" s="2"/>
    </row>
    <row r="16" spans="6:12" ht="18.600000000000001">
      <c r="F16" s="2" t="s">
        <v>8</v>
      </c>
    </row>
    <row r="17" spans="6:13" ht="50.1" customHeight="1">
      <c r="F17" s="28" t="s">
        <v>9</v>
      </c>
      <c r="G17" s="31"/>
      <c r="H17" s="31"/>
      <c r="I17" s="31"/>
      <c r="J17" s="31"/>
      <c r="K17" s="31"/>
      <c r="L17" s="31"/>
      <c r="M17" s="31"/>
    </row>
    <row r="19" spans="6:13" ht="30" customHeight="1">
      <c r="F19" s="4" t="s">
        <v>10</v>
      </c>
    </row>
    <row r="20" spans="6:13" ht="17.100000000000001">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3"/>
  <sheetViews>
    <sheetView showGridLines="0" topLeftCell="A55" workbookViewId="0">
      <selection activeCell="A84" sqref="A84:XFD84"/>
    </sheetView>
  </sheetViews>
  <sheetFormatPr defaultColWidth="10.85546875" defaultRowHeight="14.45"/>
  <cols>
    <col min="4" max="4" width="100.7109375" customWidth="1"/>
    <col min="5" max="5" width="20.7109375" customWidth="1"/>
  </cols>
  <sheetData>
    <row r="2" spans="3:6" ht="39.950000000000003" customHeight="1">
      <c r="D2" s="1" t="s">
        <v>11</v>
      </c>
    </row>
    <row r="6" spans="3:6">
      <c r="D6" s="8" t="str">
        <f>HYPERLINK("#'Full Results'!A1", "Full Results")</f>
        <v>Full Results</v>
      </c>
    </row>
    <row r="8" spans="3:6">
      <c r="D8" s="6" t="s">
        <v>12</v>
      </c>
      <c r="E8" s="6" t="s">
        <v>13</v>
      </c>
      <c r="F8" s="6" t="s">
        <v>14</v>
      </c>
    </row>
    <row r="9" spans="3:6">
      <c r="C9">
        <v>1</v>
      </c>
      <c r="D9" s="8" t="str">
        <f>HYPERLINK("#'Table 1'!A1", " Have you, or someone close to you, ever had your personal information leaked or stolen online?")</f>
        <v xml:space="preserve"> Have you, or someone close to you, ever had your personal information leaked or stolen online?</v>
      </c>
      <c r="E9" s="14" t="str">
        <f>HYPERLINK("#'Full Results'!A11", "11")</f>
        <v>11</v>
      </c>
      <c r="F9" t="s">
        <v>15</v>
      </c>
    </row>
    <row r="10" spans="3:6">
      <c r="C10">
        <v>2</v>
      </c>
      <c r="D10" s="8" t="str">
        <f>HYPERLINK("#'Table 2'!A1", " How would you describe your attitudes to gadgets and new technology?")</f>
        <v xml:space="preserve"> How would you describe your attitudes to gadgets and new technology?</v>
      </c>
      <c r="E10" s="14" t="str">
        <f>HYPERLINK("#'Full Results'!A17", "17")</f>
        <v>17</v>
      </c>
      <c r="F10" t="s">
        <v>15</v>
      </c>
    </row>
    <row r="11" spans="3:6">
      <c r="C11">
        <v>3</v>
      </c>
      <c r="D11" s="8" t="str">
        <f>HYPERLINK("#'Table 3'!A1", "Do you use any of the following privacy tools and services?Select all that apply")</f>
        <v>Do you use any of the following privacy tools and services?Select all that apply</v>
      </c>
      <c r="E11" s="14" t="str">
        <f>HYPERLINK("#'Full Results'!A23", "23")</f>
        <v>23</v>
      </c>
      <c r="F11" t="s">
        <v>15</v>
      </c>
    </row>
    <row r="12" spans="3:6">
      <c r="C12">
        <v>4</v>
      </c>
      <c r="D12" s="8" t="str">
        <f>HYPERLINK("#'Table 4'!A1", "Which of the following messaging platforms do you use?Select all that apply")</f>
        <v>Which of the following messaging platforms do you use?Select all that apply</v>
      </c>
      <c r="E12" s="14" t="str">
        <f>HYPERLINK("#'Full Results'!A37", "37")</f>
        <v>37</v>
      </c>
      <c r="F12" t="s">
        <v>15</v>
      </c>
    </row>
    <row r="13" spans="3:6">
      <c r="C13">
        <v>5</v>
      </c>
      <c r="D13" s="8" t="str">
        <f>HYPERLINK("#'Table 5'!A1", "Grid Summary: To what extent do you agree or disagree with the following statements?")</f>
        <v>Grid Summary: To what extent do you agree or disagree with the following statements?</v>
      </c>
      <c r="E13" s="7"/>
      <c r="F13" t="s">
        <v>15</v>
      </c>
    </row>
    <row r="14" spans="3:6">
      <c r="C14">
        <v>6</v>
      </c>
      <c r="D14" s="8" t="str">
        <f>HYPERLINK("#'Table 6'!A1", "To what extent do you agree or disagree with the following statements?: I have the right to have private conversations online")</f>
        <v>To what extent do you agree or disagree with the following statements?: I have the right to have private conversations online</v>
      </c>
      <c r="E14" s="14" t="str">
        <f>HYPERLINK("#'Full Results'!A47", "47")</f>
        <v>47</v>
      </c>
      <c r="F14" t="s">
        <v>15</v>
      </c>
    </row>
    <row r="15" spans="3:6">
      <c r="C15">
        <v>7</v>
      </c>
      <c r="D15" s="8" t="str">
        <f>HYPERLINK("#'Table 7'!A1", "To what extent do you agree or disagree with the following statements?: No one should be able to access my personal messages without a court order")</f>
        <v>To what extent do you agree or disagree with the following statements?: No one should be able to access my personal messages without a court order</v>
      </c>
      <c r="E15" s="14" t="str">
        <f>HYPERLINK("#'Full Results'!A56", "56")</f>
        <v>56</v>
      </c>
      <c r="F15" t="s">
        <v>15</v>
      </c>
    </row>
    <row r="16" spans="3:6">
      <c r="C16">
        <v>8</v>
      </c>
      <c r="D16" s="8" t="str">
        <f>HYPERLINK("#'Table 8'!A1", "To what extent do you agree or disagree with the following statements?: If you are paying attention, select 'Somewhat disagree'")</f>
        <v>To what extent do you agree or disagree with the following statements?: If you are paying attention, select 'Somewhat disagree'</v>
      </c>
      <c r="E16" s="14" t="str">
        <f>HYPERLINK("#'Full Results'!A65", "65")</f>
        <v>65</v>
      </c>
      <c r="F16" t="s">
        <v>15</v>
      </c>
    </row>
    <row r="17" spans="3:6">
      <c r="C17">
        <v>9</v>
      </c>
      <c r="D17" s="8" t="str">
        <f>HYPERLINK("#'Table 9'!A1", "To what extent do you agree or disagree with the following statements?: The government should have to tell me afterwards if it has accessed my private conversations online")</f>
        <v>To what extent do you agree or disagree with the following statements?: The government should have to tell me afterwards if it has accessed my private conversations online</v>
      </c>
      <c r="E17" s="14" t="str">
        <f>HYPERLINK("#'Full Results'!A74", "74")</f>
        <v>74</v>
      </c>
      <c r="F17" t="s">
        <v>15</v>
      </c>
    </row>
    <row r="18" spans="3:6">
      <c r="C18">
        <v>10</v>
      </c>
      <c r="D18" s="8" t="str">
        <f>HYPERLINK("#'Table 10'!A1", " How often do you send or receive personal messages or emails containing sensitive information, such as private conversations with partners, photos of children, financial details, or confidential work material?")</f>
        <v xml:space="preserve"> How often do you send or receive personal messages or emails containing sensitive information, such as private conversations with partners, photos of children, financial details, or confidential work material?</v>
      </c>
      <c r="E18" s="14" t="str">
        <f>HYPERLINK("#'Full Results'!A83", "83")</f>
        <v>83</v>
      </c>
      <c r="F18" t="s">
        <v>15</v>
      </c>
    </row>
    <row r="19" spans="3:6">
      <c r="C19">
        <v>11</v>
      </c>
      <c r="D19" s="8" t="str">
        <f>HYPERLINK("#'Table 11'!A1", " To what extent would you be concerned if law enforcement could access your personal messages containing potentially sensitive information at any time without your knowledge or prior court approval?")</f>
        <v xml:space="preserve"> To what extent would you be concerned if law enforcement could access your personal messages containing potentially sensitive information at any time without your knowledge or prior court approval?</v>
      </c>
      <c r="E19" s="14" t="str">
        <f>HYPERLINK("#'Full Results'!A92", "92")</f>
        <v>92</v>
      </c>
      <c r="F19" t="s">
        <v>15</v>
      </c>
    </row>
    <row r="20" spans="3:6">
      <c r="C20">
        <v>12</v>
      </c>
      <c r="D20" s="8" t="str">
        <f>HYPERLINK("#'Table 12'!A1", "Grid Summary: How concerned are you about each of the following, if at all?")</f>
        <v>Grid Summary: How concerned are you about each of the following, if at all?</v>
      </c>
      <c r="E20" s="7"/>
      <c r="F20" t="s">
        <v>15</v>
      </c>
    </row>
    <row r="21" spans="3:6">
      <c r="C21">
        <v>13</v>
      </c>
      <c r="D21" s="8" t="str">
        <f>HYPERLINK("#'Table 13'!A1", "How concerned are you about each of the following, if at all?: Downloading malicious software (e.g., ransomware, spyware, or viruses) onto my personal devices ")</f>
        <v xml:space="preserve">How concerned are you about each of the following, if at all?: Downloading malicious software (e.g., ransomware, spyware, or viruses) onto my personal devices </v>
      </c>
      <c r="E21" s="14" t="str">
        <f>HYPERLINK("#'Full Results'!A100", "100")</f>
        <v>100</v>
      </c>
      <c r="F21" t="s">
        <v>15</v>
      </c>
    </row>
    <row r="22" spans="3:6">
      <c r="C22">
        <v>14</v>
      </c>
      <c r="D22" s="8" t="str">
        <f>HYPERLINK("#'Table 14'!A1", "How concerned are you about each of the following, if at all?: Someone stealing my personal information")</f>
        <v>How concerned are you about each of the following, if at all?: Someone stealing my personal information</v>
      </c>
      <c r="E22" s="14" t="str">
        <f>HYPERLINK("#'Full Results'!A108", "108")</f>
        <v>108</v>
      </c>
      <c r="F22" t="s">
        <v>15</v>
      </c>
    </row>
    <row r="23" spans="3:6">
      <c r="C23">
        <v>15</v>
      </c>
      <c r="D23" s="8" t="str">
        <f>HYPERLINK("#'Table 15'!A1", "How concerned are you about each of the following, if at all?: Law enforcement being able to access my personal messages containing potentially sensitive information at any time without my knowledge or prior court approval")</f>
        <v>How concerned are you about each of the following, if at all?: Law enforcement being able to access my personal messages containing potentially sensitive information at any time without my knowledge or prior court approval</v>
      </c>
      <c r="E23" s="14" t="str">
        <f>HYPERLINK("#'Full Results'!A116", "116")</f>
        <v>116</v>
      </c>
      <c r="F23" t="s">
        <v>15</v>
      </c>
    </row>
    <row r="24" spans="3:6">
      <c r="C24">
        <v>16</v>
      </c>
      <c r="D24" s="8" t="str">
        <f>HYPERLINK("#'Table 16'!A1", "How concerned are you about each of the following, if at all?: My financial information being accessed without my permission")</f>
        <v>How concerned are you about each of the following, if at all?: My financial information being accessed without my permission</v>
      </c>
      <c r="E24" s="14" t="str">
        <f>HYPERLINK("#'Full Results'!A124", "124")</f>
        <v>124</v>
      </c>
      <c r="F24" t="s">
        <v>15</v>
      </c>
    </row>
    <row r="25" spans="3:6">
      <c r="C25">
        <v>17</v>
      </c>
      <c r="D25" s="8" t="str">
        <f>HYPERLINK("#'Table 17'!A1", "How concerned are you about each of the following, if at all?: The government routinely monitoring citizens’ personal messages")</f>
        <v>How concerned are you about each of the following, if at all?: The government routinely monitoring citizens’ personal messages</v>
      </c>
      <c r="E25" s="14" t="str">
        <f>HYPERLINK("#'Full Results'!A132", "132")</f>
        <v>132</v>
      </c>
      <c r="F25" t="s">
        <v>15</v>
      </c>
    </row>
    <row r="26" spans="3:6">
      <c r="C26">
        <v>18</v>
      </c>
      <c r="D26" s="8" t="str">
        <f>HYPERLINK("#'Table 18'!A1", "How concerned are you about each of the following, if at all?: Foreign governments routinely monitoring personal messages containing potentially sensitive information of people in my country")</f>
        <v>How concerned are you about each of the following, if at all?: Foreign governments routinely monitoring personal messages containing potentially sensitive information of people in my country</v>
      </c>
      <c r="E26" s="14" t="str">
        <f>HYPERLINK("#'Full Results'!A140", "140")</f>
        <v>140</v>
      </c>
      <c r="F26" t="s">
        <v>15</v>
      </c>
    </row>
    <row r="27" spans="3:6">
      <c r="C27">
        <v>19</v>
      </c>
      <c r="D27" s="8" t="str">
        <f>HYPERLINK("#'Table 19'!A1", "Which of the following approaches would you most like to see to tackle online crimes?Select up to three")</f>
        <v>Which of the following approaches would you most like to see to tackle online crimes?Select up to three</v>
      </c>
      <c r="E27" s="14" t="str">
        <f>HYPERLINK("#'Full Results'!A148", "148")</f>
        <v>148</v>
      </c>
      <c r="F27" t="s">
        <v>15</v>
      </c>
    </row>
    <row r="28" spans="3:6">
      <c r="C28">
        <v>20</v>
      </c>
      <c r="D28" s="8" t="str">
        <f>HYPERLINK("#'Table 20'!A1", " Encryption is a process which scrambles a message so only the sender and receiver can read it. Messaging platforms like WhatsApp, Facebook Messenger, iMessage, and Signal use encryption. To what extent were you aware of this before today?")</f>
        <v xml:space="preserve"> Encryption is a process which scrambles a message so only the sender and receiver can read it. Messaging platforms like WhatsApp, Facebook Messenger, iMessage, and Signal use encryption. To what extent were you aware of this before today?</v>
      </c>
      <c r="E28" s="14" t="str">
        <f>HYPERLINK("#'Full Results'!A164", "164")</f>
        <v>164</v>
      </c>
      <c r="F28" t="s">
        <v>15</v>
      </c>
    </row>
    <row r="29" spans="3:6">
      <c r="C29">
        <v>21</v>
      </c>
      <c r="D29" s="8" t="str">
        <f>HYPERLINK("#'Table 21'!A1", "Encryption is a process which scrambles a message so only the sender and receiver can read it. Messaging platforms like WhatsApp, Facebook Messenger, iMessage, and Signal use encryption. Which of the following do you see as the main benefits of e...")</f>
        <v>Encryption is a process which scrambles a message so only the sender and receiver can read it. Messaging platforms like WhatsApp, Facebook Messenger, iMessage, and Signal use encryption. Which of the following do you see as the main benefits of e...</v>
      </c>
      <c r="E29" s="14" t="str">
        <f>HYPERLINK("#'Full Results'!A171", "171")</f>
        <v>171</v>
      </c>
      <c r="F29" t="s">
        <v>15</v>
      </c>
    </row>
    <row r="30" spans="3:6">
      <c r="C30">
        <v>22</v>
      </c>
      <c r="D30" s="8" t="str">
        <f>HYPERLINK("#'Table 22'!A1", " Which of the following comes closest to your view?")</f>
        <v xml:space="preserve"> Which of the following comes closest to your view?</v>
      </c>
      <c r="E30" s="14" t="str">
        <f>HYPERLINK("#'Full Results'!A184", "184")</f>
        <v>184</v>
      </c>
      <c r="F30" t="s">
        <v>16</v>
      </c>
    </row>
    <row r="31" spans="3:6">
      <c r="C31">
        <v>23</v>
      </c>
      <c r="D31" s="8" t="str">
        <f>HYPERLINK("#'Table 23'!A1", " Which of the following comes closest to your view?")</f>
        <v xml:space="preserve"> Which of the following comes closest to your view?</v>
      </c>
      <c r="E31" s="14" t="str">
        <f>HYPERLINK("#'Full Results'!A190", "190")</f>
        <v>190</v>
      </c>
      <c r="F31" t="s">
        <v>16</v>
      </c>
    </row>
    <row r="32" spans="3:6">
      <c r="C32">
        <v>24</v>
      </c>
      <c r="D32" s="8" t="str">
        <f>HYPERLINK("#'Table 24'!A1", " Which of the following comes closest to your view?")</f>
        <v xml:space="preserve"> Which of the following comes closest to your view?</v>
      </c>
      <c r="E32" s="14" t="str">
        <f>HYPERLINK("#'Full Results'!A198", "198")</f>
        <v>198</v>
      </c>
      <c r="F32" t="s">
        <v>16</v>
      </c>
    </row>
    <row r="33" spans="3:6">
      <c r="C33">
        <v>25</v>
      </c>
      <c r="D33" s="8" t="str">
        <f>HYPERLINK("#'Table 25'!A1", "Grid Summary: To what extent would you trust the current government with the following?")</f>
        <v>Grid Summary: To what extent would you trust the current government with the following?</v>
      </c>
      <c r="E33" s="7"/>
      <c r="F33" t="s">
        <v>15</v>
      </c>
    </row>
    <row r="34" spans="3:6">
      <c r="C34">
        <v>26</v>
      </c>
      <c r="D34" s="8" t="str">
        <f>HYPERLINK("#'Table 26'!A1", "To what extent would you trust the current government with the following?: Accessing your encrypted messages at any time without your knowledge or prior court approval for crime prevention ")</f>
        <v xml:space="preserve">To what extent would you trust the current government with the following?: Accessing your encrypted messages at any time without your knowledge or prior court approval for crime prevention </v>
      </c>
      <c r="E34" s="14" t="str">
        <f>HYPERLINK("#'Full Results'!A204", "204")</f>
        <v>204</v>
      </c>
      <c r="F34" t="s">
        <v>15</v>
      </c>
    </row>
    <row r="35" spans="3:6">
      <c r="C35">
        <v>27</v>
      </c>
      <c r="D35" s="8" t="str">
        <f>HYPERLINK("#'Table 27'!A1", "To what extent would you trust the current government with the following?: Using their surveillance powers responsibly")</f>
        <v>To what extent would you trust the current government with the following?: Using their surveillance powers responsibly</v>
      </c>
      <c r="E35" s="14" t="str">
        <f>HYPERLINK("#'Full Results'!A211", "211")</f>
        <v>211</v>
      </c>
      <c r="F35" t="s">
        <v>15</v>
      </c>
    </row>
    <row r="36" spans="3:6">
      <c r="C36">
        <v>28</v>
      </c>
      <c r="D36" s="8" t="str">
        <f>HYPERLINK("#'Table 28'!A1", "To what extent would you trust the current government with the following?: Securely storing your encrypted messages, if they were available to them")</f>
        <v>To what extent would you trust the current government with the following?: Securely storing your encrypted messages, if they were available to them</v>
      </c>
      <c r="E36" s="14" t="str">
        <f>HYPERLINK("#'Full Results'!A218", "218")</f>
        <v>218</v>
      </c>
      <c r="F36" t="s">
        <v>15</v>
      </c>
    </row>
    <row r="37" spans="3:6">
      <c r="C37">
        <v>29</v>
      </c>
      <c r="D37" s="8" t="str">
        <f>HYPERLINK("#'Table 29'!A1", "To what extent would you trust the current government with the following?: Transparently and promptly notifying you if your encrypted messages stored by the government were hacked")</f>
        <v>To what extent would you trust the current government with the following?: Transparently and promptly notifying you if your encrypted messages stored by the government were hacked</v>
      </c>
      <c r="E37" s="14" t="str">
        <f>HYPERLINK("#'Full Results'!A225", "225")</f>
        <v>225</v>
      </c>
      <c r="F37" t="s">
        <v>15</v>
      </c>
    </row>
    <row r="38" spans="3:6">
      <c r="C38">
        <v>30</v>
      </c>
      <c r="D38" s="8" t="str">
        <f>HYPERLINK("#'Table 30'!A1", "To what extent would you trust the current government with the following?: Protecting your data from being accessed by foreign governments")</f>
        <v>To what extent would you trust the current government with the following?: Protecting your data from being accessed by foreign governments</v>
      </c>
      <c r="E38" s="14" t="str">
        <f>HYPERLINK("#'Full Results'!A232", "232")</f>
        <v>232</v>
      </c>
      <c r="F38" t="s">
        <v>15</v>
      </c>
    </row>
    <row r="39" spans="3:6">
      <c r="C39">
        <v>31</v>
      </c>
      <c r="D39" s="8" t="str">
        <f>HYPERLINK("#'Table 31'!A1", " To what extent would you trust a government led by [question(""value""), id=""394""] with accessing your encrypted messages at any time without your knowledge or prior court approval for crime prevention?")</f>
        <v xml:space="preserve"> To what extent would you trust a government led by [question("value"), id="394"] with accessing your encrypted messages at any time without your knowledge or prior court approval for crime prevention?</v>
      </c>
      <c r="E39" s="14" t="str">
        <f>HYPERLINK("#'Full Results'!A239", "239")</f>
        <v>239</v>
      </c>
      <c r="F39" t="s">
        <v>16</v>
      </c>
    </row>
    <row r="40" spans="3:6">
      <c r="C40">
        <v>32</v>
      </c>
      <c r="D40" s="8" t="str">
        <f>HYPERLINK("#'Table 32'!A1", " To what extent would you trust a government led by [question(""value""), id=""395""] with accessing your encrypted messages at any time without your knowledge or prior court approval for crime prevention?")</f>
        <v xml:space="preserve"> To what extent would you trust a government led by [question("value"), id="395"] with accessing your encrypted messages at any time without your knowledge or prior court approval for crime prevention?</v>
      </c>
      <c r="E40" s="14" t="str">
        <f>HYPERLINK("#'Full Results'!A246", "246")</f>
        <v>246</v>
      </c>
      <c r="F40" t="s">
        <v>16</v>
      </c>
    </row>
    <row r="41" spans="3:6">
      <c r="C41">
        <v>33</v>
      </c>
      <c r="D41" s="8" t="str">
        <f>HYPERLINK("#'Table 33'!A1", " To what extent would you trust a government led by your preferred party with accessing your encrypted messages at any time without your knowledge or prior court approval for crime prevention?")</f>
        <v xml:space="preserve"> To what extent would you trust a government led by your preferred party with accessing your encrypted messages at any time without your knowledge or prior court approval for crime prevention?</v>
      </c>
      <c r="E41" s="14" t="str">
        <f>HYPERLINK("#'Full Results'!A253", "253")</f>
        <v>253</v>
      </c>
      <c r="F41" t="s">
        <v>16</v>
      </c>
    </row>
    <row r="42" spans="3:6">
      <c r="C42">
        <v>34</v>
      </c>
      <c r="D42" s="8" t="str">
        <f>HYPERLINK("#'Table 34'!A1", "Grid Summary: If law enforcement had access to your encrypted messages containing sensitive information at any time without your knowledge or prior court approval, how likely or unlikely are you to do the following?")</f>
        <v>Grid Summary: If law enforcement had access to your encrypted messages containing sensitive information at any time without your knowledge or prior court approval, how likely or unlikely are you to do the following?</v>
      </c>
      <c r="E42" s="7"/>
      <c r="F42" t="s">
        <v>15</v>
      </c>
    </row>
    <row r="43" spans="3:6">
      <c r="C43">
        <v>35</v>
      </c>
      <c r="D43" s="8" t="str">
        <f>HYPERLINK("#'Table 35'!A1", "If law enforcement had access to your encrypted messages containing sensitive information at any time without your knowledge or prior court approval, how likely or unlikely are you to do the following?: Self-censor or refrain from being critical ...")</f>
        <v>If law enforcement had access to your encrypted messages containing sensitive information at any time without your knowledge or prior court approval, how likely or unlikely are you to do the following?: Self-censor or refrain from being critical ...</v>
      </c>
      <c r="E43" s="14" t="str">
        <f>HYPERLINK("#'Full Results'!A260", "260")</f>
        <v>260</v>
      </c>
      <c r="F43" t="s">
        <v>15</v>
      </c>
    </row>
    <row r="44" spans="3:6">
      <c r="C44">
        <v>36</v>
      </c>
      <c r="D44" s="8" t="str">
        <f>HYPERLINK("#'Table 36'!A1", "If law enforcement had access to your encrypted messages containing sensitive information at any time without your knowledge or prior court approval, how likely or unlikely are you to do the following?: Share personal information online ")</f>
        <v xml:space="preserve">If law enforcement had access to your encrypted messages containing sensitive information at any time without your knowledge or prior court approval, how likely or unlikely are you to do the following?: Share personal information online </v>
      </c>
      <c r="E44" s="14" t="str">
        <f>HYPERLINK("#'Full Results'!A269", "269")</f>
        <v>269</v>
      </c>
      <c r="F44" t="s">
        <v>15</v>
      </c>
    </row>
    <row r="45" spans="3:6">
      <c r="C45">
        <v>37</v>
      </c>
      <c r="D45" s="8" t="str">
        <f>HYPERLINK("#'Table 37'!A1", "If law enforcement had access to your encrypted messages containing sensitive information at any time without your knowledge or prior court approval, how likely or unlikely are you to do the following?: Discuss political issues online")</f>
        <v>If law enforcement had access to your encrypted messages containing sensitive information at any time without your knowledge or prior court approval, how likely or unlikely are you to do the following?: Discuss political issues online</v>
      </c>
      <c r="E45" s="14" t="str">
        <f>HYPERLINK("#'Full Results'!A278", "278")</f>
        <v>278</v>
      </c>
      <c r="F45" t="s">
        <v>15</v>
      </c>
    </row>
    <row r="46" spans="3:6">
      <c r="C46">
        <v>38</v>
      </c>
      <c r="D46" s="8" t="str">
        <f>HYPERLINK("#'Table 38'!A1", "If law enforcement had access to your encrypted messages containing sensitive information at any time without your knowledge or prior court approval, how likely or unlikely are you to do the following?: Delete or edit past posts or messages")</f>
        <v>If law enforcement had access to your encrypted messages containing sensitive information at any time without your knowledge or prior court approval, how likely or unlikely are you to do the following?: Delete or edit past posts or messages</v>
      </c>
      <c r="E46" s="14" t="str">
        <f>HYPERLINK("#'Full Results'!A287", "287")</f>
        <v>287</v>
      </c>
      <c r="F46" t="s">
        <v>15</v>
      </c>
    </row>
    <row r="47" spans="3:6">
      <c r="C47">
        <v>39</v>
      </c>
      <c r="D47" s="8" t="str">
        <f>HYPERLINK("#'Table 39'!A1", "If law enforcement had access to your encrypted messages containing sensitive information at any time without your knowledge or prior court approval, how likely or unlikely are you to do the following?: Be more cautious about what you like, share...")</f>
        <v>If law enforcement had access to your encrypted messages containing sensitive information at any time without your knowledge or prior court approval, how likely or unlikely are you to do the following?: Be more cautious about what you like, share...</v>
      </c>
      <c r="E47" s="14" t="str">
        <f>HYPERLINK("#'Full Results'!A296", "296")</f>
        <v>296</v>
      </c>
      <c r="F47" t="s">
        <v>15</v>
      </c>
    </row>
    <row r="48" spans="3:6">
      <c r="C48">
        <v>40</v>
      </c>
      <c r="D48" s="8" t="str">
        <f>HYPERLINK("#'Table 40'!A1", "If law enforcement had access to your encrypted messages containing sensitive information at any time without your knowledge or prior court approval, how likely or unlikely are you to do the following?: Separate your online identity from your rea...")</f>
        <v>If law enforcement had access to your encrypted messages containing sensitive information at any time without your knowledge or prior court approval, how likely or unlikely are you to do the following?: Separate your online identity from your rea...</v>
      </c>
      <c r="E48" s="14" t="str">
        <f>HYPERLINK("#'Full Results'!A305", "305")</f>
        <v>305</v>
      </c>
      <c r="F48" t="s">
        <v>15</v>
      </c>
    </row>
    <row r="49" spans="3:6">
      <c r="C49">
        <v>41</v>
      </c>
      <c r="D49" s="8" t="str">
        <f>HYPERLINK("#'Table 41'!A1", "If law enforcement had access to your encrypted messages containing sensitive information at any time without your knowledge or prior court approval, how likely or unlikely are you to do the following?: Delete your social media accounts")</f>
        <v>If law enforcement had access to your encrypted messages containing sensitive information at any time without your knowledge or prior court approval, how likely or unlikely are you to do the following?: Delete your social media accounts</v>
      </c>
      <c r="E49" s="14" t="str">
        <f>HYPERLINK("#'Full Results'!A314", "314")</f>
        <v>314</v>
      </c>
      <c r="F49" t="s">
        <v>15</v>
      </c>
    </row>
    <row r="50" spans="3:6">
      <c r="C50">
        <v>42</v>
      </c>
      <c r="D50" s="8" t="str">
        <f>HYPERLINK("#'Table 42'!A1", "If law enforcement had access to your encrypted messages containing sensitive information at any time without your knowledge or prior court approval, how likely or unlikely are you to do the following?: Conduct business or work conversations online")</f>
        <v>If law enforcement had access to your encrypted messages containing sensitive information at any time without your knowledge or prior court approval, how likely or unlikely are you to do the following?: Conduct business or work conversations online</v>
      </c>
      <c r="E50" s="14" t="str">
        <f>HYPERLINK("#'Full Results'!A323", "323")</f>
        <v>323</v>
      </c>
      <c r="F50" t="s">
        <v>15</v>
      </c>
    </row>
    <row r="51" spans="3:6">
      <c r="C51">
        <v>43</v>
      </c>
      <c r="D51" s="8" t="str">
        <f>HYPERLINK("#'Table 43'!A1", "If law enforcement had access to your encrypted messages containing sensitive information at any time without your knowledge or prior court approval, how likely or unlikely are you to do the following?: Use cloud services")</f>
        <v>If law enforcement had access to your encrypted messages containing sensitive information at any time without your knowledge or prior court approval, how likely or unlikely are you to do the following?: Use cloud services</v>
      </c>
      <c r="E51" s="14" t="str">
        <f>HYPERLINK("#'Full Results'!A332", "332")</f>
        <v>332</v>
      </c>
      <c r="F51" t="s">
        <v>15</v>
      </c>
    </row>
    <row r="52" spans="3:6">
      <c r="C52">
        <v>44</v>
      </c>
      <c r="D52" s="8" t="str">
        <f>HYPERLINK("#'Table 44'!A1", "If law enforcement had access to your encrypted messages containing sensitive information at any time without your knowledge or prior court approval, how likely or unlikely are you to do the following?: Communicate about health issues")</f>
        <v>If law enforcement had access to your encrypted messages containing sensitive information at any time without your knowledge or prior court approval, how likely or unlikely are you to do the following?: Communicate about health issues</v>
      </c>
      <c r="E52" s="14" t="str">
        <f>HYPERLINK("#'Full Results'!A341", "341")</f>
        <v>341</v>
      </c>
      <c r="F52" t="s">
        <v>15</v>
      </c>
    </row>
    <row r="53" spans="3:6">
      <c r="C53">
        <v>45</v>
      </c>
      <c r="D53" s="8" t="str">
        <f>HYPERLINK("#'Table 45'!A1", "Which of the following, if any, are your main concerns about allowing law enforcement to access encrypted messages containing sensitive information at any time without users’ knowledge or prior court approval?Select up to three")</f>
        <v>Which of the following, if any, are your main concerns about allowing law enforcement to access encrypted messages containing sensitive information at any time without users’ knowledge or prior court approval?Select up to three</v>
      </c>
      <c r="E53" s="14" t="str">
        <f>HYPERLINK("#'Full Results'!A350", "350")</f>
        <v>350</v>
      </c>
      <c r="F53" t="s">
        <v>15</v>
      </c>
    </row>
    <row r="54" spans="3:6">
      <c r="C54">
        <v>46</v>
      </c>
      <c r="D54" s="8" t="str">
        <f>HYPERLINK("#'Table 46'!A1", " Some people argue that giving law enforcement access to encrypted messages containing sensitive information without users’ knowledge or prior court approval would help prevent serious crimes. Others say, law enforcement could use other tools to ...")</f>
        <v xml:space="preserve"> Some people argue that giving law enforcement access to encrypted messages containing sensitive information without users’ knowledge or prior court approval would help prevent serious crimes. Others say, law enforcement could use other tools to ...</v>
      </c>
      <c r="E54" s="14" t="str">
        <f>HYPERLINK("#'Full Results'!A365", "365")</f>
        <v>365</v>
      </c>
      <c r="F54" t="s">
        <v>15</v>
      </c>
    </row>
    <row r="55" spans="3:6">
      <c r="C55">
        <v>47</v>
      </c>
      <c r="D55" s="8" t="str">
        <f>HYPERLINK("#'Table 47'!A1", "Grid Summary: To what extent do you agree or disagree with the following statements?")</f>
        <v>Grid Summary: To what extent do you agree or disagree with the following statements?</v>
      </c>
      <c r="E55" s="7"/>
      <c r="F55" t="s">
        <v>15</v>
      </c>
    </row>
    <row r="56" spans="3:6">
      <c r="C56">
        <v>48</v>
      </c>
      <c r="D56" s="8" t="str">
        <f>HYPERLINK("#'Table 48'!A1", "To what extent do you agree or disagree with the following statements?: I would be worried that allowing law enforcement to access my encrypted messages will make it easier for other people to access them too")</f>
        <v>To what extent do you agree or disagree with the following statements?: I would be worried that allowing law enforcement to access my encrypted messages will make it easier for other people to access them too</v>
      </c>
      <c r="E56" s="14" t="str">
        <f>HYPERLINK("#'Full Results'!A371", "371")</f>
        <v>371</v>
      </c>
      <c r="F56" t="s">
        <v>15</v>
      </c>
    </row>
    <row r="57" spans="3:6">
      <c r="C57">
        <v>49</v>
      </c>
      <c r="D57" s="8" t="str">
        <f>HYPERLINK("#'Table 49'!A1", "To what extent do you agree or disagree with the following statements?: There are better ways to tackle serious crimes than accessing encrypted messages")</f>
        <v>To what extent do you agree or disagree with the following statements?: There are better ways to tackle serious crimes than accessing encrypted messages</v>
      </c>
      <c r="E57" s="14" t="str">
        <f>HYPERLINK("#'Full Results'!A380", "380")</f>
        <v>380</v>
      </c>
      <c r="F57" t="s">
        <v>15</v>
      </c>
    </row>
    <row r="58" spans="3:6">
      <c r="C58">
        <v>50</v>
      </c>
      <c r="D58" s="8" t="str">
        <f>HYPERLINK("#'Table 50'!A1", "To what extent do you agree or disagree with the following statements?: Allowing law enforcement to access encrypted messages is infringing my freedom of speech")</f>
        <v>To what extent do you agree or disagree with the following statements?: Allowing law enforcement to access encrypted messages is infringing my freedom of speech</v>
      </c>
      <c r="E58" s="14" t="str">
        <f>HYPERLINK("#'Full Results'!A389", "389")</f>
        <v>389</v>
      </c>
      <c r="F58" t="s">
        <v>15</v>
      </c>
    </row>
    <row r="59" spans="3:6">
      <c r="C59">
        <v>51</v>
      </c>
      <c r="D59" s="8" t="str">
        <f>HYPERLINK("#'Table 51'!A1", "To what extent do you agree or disagree with the following statements?: People will always find a way to access harmful content or engage in illegal activity - allowing law enforcement to monitor people’s encrypted messages won’t stop this")</f>
        <v>To what extent do you agree or disagree with the following statements?: People will always find a way to access harmful content or engage in illegal activity - allowing law enforcement to monitor people’s encrypted messages won’t stop this</v>
      </c>
      <c r="E59" s="14" t="str">
        <f>HYPERLINK("#'Full Results'!A398", "398")</f>
        <v>398</v>
      </c>
      <c r="F59" t="s">
        <v>15</v>
      </c>
    </row>
    <row r="60" spans="3:6">
      <c r="C60">
        <v>52</v>
      </c>
      <c r="D60" s="8" t="str">
        <f>HYPERLINK("#'Table 52'!A1", " Imagine law enforcement was able to access encrypted messages containing sensitive information at any time without users’ knowledge or prior court approval. Which of the following comes closest to your view?")</f>
        <v xml:space="preserve"> Imagine law enforcement was able to access encrypted messages containing sensitive information at any time without users’ knowledge or prior court approval. Which of the following comes closest to your view?</v>
      </c>
      <c r="E60" s="14" t="str">
        <f>HYPERLINK("#'Full Results'!A407", "407")</f>
        <v>407</v>
      </c>
      <c r="F60" t="s">
        <v>15</v>
      </c>
    </row>
    <row r="61" spans="3:6">
      <c r="C61">
        <v>53</v>
      </c>
      <c r="D61" s="8" t="str">
        <f>HYPERLINK("#'Table 53'!A1", " Some people argue that giving law enforcement access to encrypted messages containing sensitive information at any time without users’ knowledge or prior court approval would help prevent serious crimes. Others argue that doing so would create s...")</f>
        <v xml:space="preserve"> Some people argue that giving law enforcement access to encrypted messages containing sensitive information at any time without users’ knowledge or prior court approval would help prevent serious crimes. Others argue that doing so would create s...</v>
      </c>
      <c r="E61" s="14" t="str">
        <f>HYPERLINK("#'Full Results'!A414", "414")</f>
        <v>414</v>
      </c>
      <c r="F61" t="s">
        <v>15</v>
      </c>
    </row>
    <row r="62" spans="3:6">
      <c r="C62">
        <v>54</v>
      </c>
      <c r="D62" s="8" t="str">
        <f>HYPERLINK("#'Table 54'!A1", " Most law enforcement officials argue that giving law enforcement access to encrypted messages containing sensitive information at any time without users’ knowledge or prior court approval would help prevent serious crimes. Most computer security...")</f>
        <v xml:space="preserve"> Most law enforcement officials argue that giving law enforcement access to encrypted messages containing sensitive information at any time without users’ knowledge or prior court approval would help prevent serious crimes. Most computer security...</v>
      </c>
      <c r="E62" s="14" t="str">
        <f>HYPERLINK("#'Full Results'!A420", "420")</f>
        <v>420</v>
      </c>
      <c r="F62" t="s">
        <v>15</v>
      </c>
    </row>
    <row r="63" spans="3:6">
      <c r="C63">
        <v>55</v>
      </c>
      <c r="D63" s="8" t="str">
        <f>HYPERLINK("#'Table 55'!A1", " Some people argue that giving law enforcement access to encrypted messages containing sensitive information at any time without users’ knowledge or prior court approval would help prevent serious crimes. Others argue that this could lead to self...")</f>
        <v xml:space="preserve"> Some people argue that giving law enforcement access to encrypted messages containing sensitive information at any time without users’ knowledge or prior court approval would help prevent serious crimes. Others argue that this could lead to self...</v>
      </c>
      <c r="E63" s="14" t="str">
        <f>HYPERLINK("#'Full Results'!A428", "428")</f>
        <v>428</v>
      </c>
      <c r="F63" t="s">
        <v>15</v>
      </c>
    </row>
    <row r="64" spans="3:6">
      <c r="C64">
        <v>56</v>
      </c>
      <c r="D64" s="8" t="str">
        <f>HYPERLINK("#'Table 56'!A1", " Imagine law enforcement was able to access encrypted messages containing sensitive information at any time without users’ knowledge or prior court approval. Law enforcement could mistakenly flag individuals who are not criminals as suspects.  Wh...")</f>
        <v xml:space="preserve"> Imagine law enforcement was able to access encrypted messages containing sensitive information at any time without users’ knowledge or prior court approval. Law enforcement could mistakenly flag individuals who are not criminals as suspects.  Wh...</v>
      </c>
      <c r="E64" s="14" t="str">
        <f>HYPERLINK("#'Full Results'!A434", "434")</f>
        <v>434</v>
      </c>
      <c r="F64" t="s">
        <v>15</v>
      </c>
    </row>
    <row r="65" spans="3:6">
      <c r="C65">
        <v>57</v>
      </c>
      <c r="D65" s="8" t="str">
        <f>HYPERLINK("#'Table 57'!A1", "Grid Summary: Imagine law enforcement was able to access encrypted messages containing sensitive information at any time without users’ knowledge or prior court approval. How concerned would you be about the potential of each of the following occ...")</f>
        <v>Grid Summary: Imagine law enforcement was able to access encrypted messages containing sensitive information at any time without users’ knowledge or prior court approval. How concerned would you be about the potential of each of the following occ...</v>
      </c>
      <c r="E65" s="7"/>
      <c r="F65" t="s">
        <v>15</v>
      </c>
    </row>
    <row r="66" spans="3:6">
      <c r="C66">
        <v>58</v>
      </c>
      <c r="D66" s="8" t="str">
        <f>HYPERLINK("#'Table 58'!A1",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66" s="14" t="str">
        <f>HYPERLINK("#'Full Results'!A440", "440")</f>
        <v>440</v>
      </c>
      <c r="F66" t="s">
        <v>15</v>
      </c>
    </row>
    <row r="67" spans="3:6">
      <c r="C67">
        <v>59</v>
      </c>
      <c r="D67" s="8" t="str">
        <f>HYPERLINK("#'Table 59'!A1",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67" s="14" t="str">
        <f>HYPERLINK("#'Full Results'!A448", "448")</f>
        <v>448</v>
      </c>
      <c r="F67" t="s">
        <v>15</v>
      </c>
    </row>
    <row r="68" spans="3:6">
      <c r="C68">
        <v>60</v>
      </c>
      <c r="D68" s="8" t="str">
        <f>HYPERLINK("#'Table 60'!A1",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68" s="14" t="str">
        <f>HYPERLINK("#'Full Results'!A456", "456")</f>
        <v>456</v>
      </c>
      <c r="F68" t="s">
        <v>15</v>
      </c>
    </row>
    <row r="69" spans="3:6">
      <c r="C69">
        <v>61</v>
      </c>
      <c r="D69" s="8" t="str">
        <f>HYPERLINK("#'Table 61'!A1",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69" s="14" t="str">
        <f>HYPERLINK("#'Full Results'!A464", "464")</f>
        <v>464</v>
      </c>
      <c r="F69" t="s">
        <v>15</v>
      </c>
    </row>
    <row r="70" spans="3:6">
      <c r="C70">
        <v>62</v>
      </c>
      <c r="D70" s="8" t="str">
        <f>HYPERLINK("#'Table 62'!A1",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0" s="14" t="str">
        <f>HYPERLINK("#'Full Results'!A472", "472")</f>
        <v>472</v>
      </c>
      <c r="F70" t="s">
        <v>15</v>
      </c>
    </row>
    <row r="71" spans="3:6">
      <c r="C71">
        <v>63</v>
      </c>
      <c r="D71" s="8" t="str">
        <f>HYPERLINK("#'Table 63'!A1",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1" s="14" t="str">
        <f>HYPERLINK("#'Full Results'!A480", "480")</f>
        <v>480</v>
      </c>
      <c r="F71" t="s">
        <v>15</v>
      </c>
    </row>
    <row r="72" spans="3:6">
      <c r="C72">
        <v>64</v>
      </c>
      <c r="D72" s="8" t="str">
        <f>HYPERLINK("#'Table 64'!A1",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2" s="14" t="str">
        <f>HYPERLINK("#'Full Results'!A488", "488")</f>
        <v>488</v>
      </c>
      <c r="F72" t="s">
        <v>15</v>
      </c>
    </row>
    <row r="73" spans="3:6">
      <c r="C73">
        <v>65</v>
      </c>
      <c r="D73" s="8" t="str">
        <f>HYPERLINK("#'Table 65'!A1",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3" s="14" t="str">
        <f>HYPERLINK("#'Full Results'!A496", "496")</f>
        <v>496</v>
      </c>
      <c r="F73" t="s">
        <v>15</v>
      </c>
    </row>
    <row r="74" spans="3:6">
      <c r="C74">
        <v>66</v>
      </c>
      <c r="D74" s="8" t="str">
        <f>HYPERLINK("#'Table 66'!A1",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4" s="14" t="str">
        <f>HYPERLINK("#'Full Results'!A504", "504")</f>
        <v>504</v>
      </c>
      <c r="F74" t="s">
        <v>15</v>
      </c>
    </row>
    <row r="75" spans="3:6">
      <c r="C75">
        <v>67</v>
      </c>
      <c r="D75" s="8" t="str">
        <f>HYPERLINK("#'Table 67'!A1",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5" s="14" t="str">
        <f>HYPERLINK("#'Full Results'!A512", "512")</f>
        <v>512</v>
      </c>
      <c r="F75" t="s">
        <v>15</v>
      </c>
    </row>
    <row r="76" spans="3:6">
      <c r="C76">
        <v>68</v>
      </c>
      <c r="D76" s="8" t="str">
        <f>HYPERLINK("#'Table 68'!A1", "Imagine law enforcement was able to access encrypted messages containing sensitive information at any time without users’ knowledge or prior court approval. How concerned would you be about the potential of each of the following occurring, if at ...")</f>
        <v>Imagine law enforcement was able to access encrypted messages containing sensitive information at any time without users’ knowledge or prior court approval. How concerned would you be about the potential of each of the following occurring, if at ...</v>
      </c>
      <c r="E76" s="14" t="str">
        <f>HYPERLINK("#'Full Results'!A520", "520")</f>
        <v>520</v>
      </c>
      <c r="F76" t="s">
        <v>15</v>
      </c>
    </row>
    <row r="77" spans="3:6">
      <c r="C77">
        <v>69</v>
      </c>
      <c r="D77" s="8" t="str">
        <f>HYPERLINK("#'Table 69'!A1", " In 2025, it was leaked to the press that the UK government had issued an order to Apple under the Investigatory Powers Act 2016, requiring backdoor access to encrypted iCloud data globally. Apple was legally prohibited from sharing this informat...")</f>
        <v xml:space="preserve"> In 2025, it was leaked to the press that the UK government had issued an order to Apple under the Investigatory Powers Act 2016, requiring backdoor access to encrypted iCloud data globally. Apple was legally prohibited from sharing this informat...</v>
      </c>
      <c r="E77" s="14" t="str">
        <f>HYPERLINK("#'Full Results'!A528", "528")</f>
        <v>528</v>
      </c>
      <c r="F77" t="s">
        <v>15</v>
      </c>
    </row>
    <row r="78" spans="3:6">
      <c r="C78">
        <v>70</v>
      </c>
      <c r="D78" s="8" t="str">
        <f>HYPERLINK("#'Table 70'!A1", " Which of the following comes closest to your view?")</f>
        <v xml:space="preserve"> Which of the following comes closest to your view?</v>
      </c>
      <c r="E78" s="14" t="str">
        <f>HYPERLINK("#'Full Results'!A535", "535")</f>
        <v>535</v>
      </c>
      <c r="F78" t="s">
        <v>16</v>
      </c>
    </row>
    <row r="79" spans="3:6">
      <c r="C79">
        <v>71</v>
      </c>
      <c r="D79" s="8" t="str">
        <f>HYPERLINK("#'Table 71'!A1", " To what extent would you support or oppose allowing law enforcement to access encrypted messages?")</f>
        <v xml:space="preserve"> To what extent would you support or oppose allowing law enforcement to access encrypted messages?</v>
      </c>
      <c r="E79" s="14" t="str">
        <f>HYPERLINK("#'Full Results'!A542", "542")</f>
        <v>542</v>
      </c>
      <c r="F79" t="s">
        <v>16</v>
      </c>
    </row>
    <row r="80" spans="3:6">
      <c r="C80">
        <v>72</v>
      </c>
      <c r="D80" s="8" t="str">
        <f>HYPERLINK("#'Table 72'!A1", " To what extent would you support or oppose allowing law enforcement to access encrypted messages if it helps prevent serious crimes?")</f>
        <v xml:space="preserve"> To what extent would you support or oppose allowing law enforcement to access encrypted messages if it helps prevent serious crimes?</v>
      </c>
      <c r="E80" s="14" t="str">
        <f>HYPERLINK("#'Full Results'!A551", "551")</f>
        <v>551</v>
      </c>
      <c r="F80" t="s">
        <v>16</v>
      </c>
    </row>
    <row r="81" spans="3:6">
      <c r="C81">
        <v>73</v>
      </c>
      <c r="D81" s="8" t="str">
        <f>HYPERLINK("#'Table 73'!A1", " To what extent would you support or oppose allowing law enforcement to access encrypted messages if it helps prevent serious crimes, even if this makes those messages more vulnerable to hackers or foreign governments?")</f>
        <v xml:space="preserve"> To what extent would you support or oppose allowing law enforcement to access encrypted messages if it helps prevent serious crimes, even if this makes those messages more vulnerable to hackers or foreign governments?</v>
      </c>
      <c r="E81" s="14" t="str">
        <f>HYPERLINK("#'Full Results'!A560", "560")</f>
        <v>560</v>
      </c>
      <c r="F81" t="s">
        <v>16</v>
      </c>
    </row>
    <row r="82" spans="3:6">
      <c r="C82">
        <v>74</v>
      </c>
      <c r="D82" s="8" t="str">
        <f>HYPERLINK("#'Table 74'!A1", " To what extent would you support or oppose allowing law enforcement to access encrypted messages if it helps prevent serious crimes, even if this leads to online self-censorship, where people hold back or change what they say online because they...")</f>
        <v xml:space="preserve"> To what extent would you support or oppose allowing law enforcement to access encrypted messages if it helps prevent serious crimes, even if this leads to online self-censorship, where people hold back or change what they say online because they...</v>
      </c>
      <c r="E82" s="14" t="str">
        <f>HYPERLINK("#'Full Results'!A569", "569")</f>
        <v>569</v>
      </c>
      <c r="F82" t="s">
        <v>16</v>
      </c>
    </row>
    <row r="83" spans="3:6">
      <c r="C83">
        <v>75</v>
      </c>
      <c r="D83" s="8" t="str">
        <f>HYPERLINK("#'Table 75'!A1", " To what extent would you support or oppose allowing law enforcement to access encrypted messages if it helps prevent serious crimes, even if this makes those messages more vulnerable to hackers, foreign governments, or leads to online self-censo...")</f>
        <v xml:space="preserve"> To what extent would you support or oppose allowing law enforcement to access encrypted messages if it helps prevent serious crimes, even if this makes those messages more vulnerable to hackers, foreign governments, or leads to online self-censo...</v>
      </c>
      <c r="E83" s="14" t="str">
        <f>HYPERLINK("#'Full Results'!A578", "578")</f>
        <v>578</v>
      </c>
      <c r="F83" t="s">
        <v>16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Y587"/>
  <sheetViews>
    <sheetView showGridLines="0" zoomScale="59" workbookViewId="0">
      <pane xSplit="2" ySplit="8" topLeftCell="C525" activePane="bottomRight" state="frozen"/>
      <selection pane="bottomRight" activeCell="B1" sqref="B1"/>
      <selection pane="bottomLeft"/>
      <selection pane="topRight"/>
    </sheetView>
  </sheetViews>
  <sheetFormatPr defaultColWidth="10.85546875" defaultRowHeight="14.45"/>
  <cols>
    <col min="2" max="2" width="57.2851562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27" t="s">
        <v>17</v>
      </c>
      <c r="E2" s="31"/>
      <c r="F2" s="31"/>
      <c r="G2" s="31"/>
      <c r="H2" s="31"/>
      <c r="I2" s="31"/>
      <c r="J2" s="31"/>
      <c r="K2" s="31"/>
      <c r="L2" s="31"/>
      <c r="M2" s="31"/>
      <c r="N2" s="31"/>
      <c r="O2" s="31"/>
      <c r="P2" s="31"/>
      <c r="Q2" s="31"/>
      <c r="R2" s="31"/>
      <c r="S2" s="31"/>
      <c r="T2" s="31"/>
      <c r="U2" s="31"/>
      <c r="V2" s="31"/>
    </row>
    <row r="5" spans="2:24" ht="30" customHeight="1">
      <c r="B5" s="13"/>
      <c r="C5" s="13"/>
      <c r="D5" s="26" t="s">
        <v>18</v>
      </c>
      <c r="E5" s="26"/>
      <c r="F5" s="26"/>
      <c r="G5" s="26"/>
      <c r="H5" s="26"/>
      <c r="I5" s="26"/>
      <c r="J5" s="13"/>
      <c r="K5" s="26" t="s">
        <v>19</v>
      </c>
      <c r="L5" s="26"/>
      <c r="M5" s="13"/>
      <c r="N5" s="26" t="s">
        <v>20</v>
      </c>
      <c r="O5" s="26"/>
      <c r="P5" s="26"/>
      <c r="Q5" s="26"/>
      <c r="R5" s="26"/>
      <c r="S5" s="13"/>
      <c r="T5" s="26" t="s">
        <v>21</v>
      </c>
      <c r="U5" s="26"/>
      <c r="V5" s="26"/>
      <c r="W5" s="26"/>
      <c r="X5" s="26"/>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20.100000000000001"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20.100000000000001"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11" spans="2:24">
      <c r="B11" s="6" t="s">
        <v>44</v>
      </c>
    </row>
    <row r="12" spans="2:24">
      <c r="B12" s="21" t="s">
        <v>15</v>
      </c>
      <c r="C12" s="17"/>
      <c r="D12" s="17"/>
      <c r="E12" s="17"/>
      <c r="F12" s="17"/>
      <c r="G12" s="17"/>
      <c r="H12" s="17"/>
      <c r="I12" s="17"/>
      <c r="J12" s="17"/>
      <c r="K12" s="17"/>
      <c r="L12" s="17"/>
      <c r="M12" s="17"/>
      <c r="N12" s="17"/>
      <c r="O12" s="17"/>
      <c r="P12" s="17"/>
      <c r="Q12" s="17"/>
      <c r="R12" s="17"/>
      <c r="S12" s="17"/>
      <c r="T12" s="17"/>
      <c r="U12" s="17"/>
      <c r="V12" s="17"/>
      <c r="W12" s="17"/>
      <c r="X12" s="17"/>
    </row>
    <row r="13" spans="2:24">
      <c r="B13" t="s">
        <v>45</v>
      </c>
      <c r="C13" s="17">
        <v>0.24059686981068601</v>
      </c>
      <c r="D13" s="17">
        <v>0.40949084068587299</v>
      </c>
      <c r="E13" s="17">
        <v>0.30986588643101998</v>
      </c>
      <c r="F13" s="17">
        <v>0.30677339640749401</v>
      </c>
      <c r="G13" s="17">
        <v>0.22098933210503699</v>
      </c>
      <c r="H13" s="17">
        <v>0.148871200371754</v>
      </c>
      <c r="I13" s="17">
        <v>9.5925619933271394E-2</v>
      </c>
      <c r="J13" s="17"/>
      <c r="K13" s="17">
        <v>0.253687702732669</v>
      </c>
      <c r="L13" s="17">
        <v>0.228996615089581</v>
      </c>
      <c r="M13" s="17"/>
      <c r="N13" s="17">
        <v>0.20656957224750599</v>
      </c>
      <c r="O13" s="17">
        <v>0.23739191181733801</v>
      </c>
      <c r="P13" s="17">
        <v>0.24617303425011</v>
      </c>
      <c r="Q13" s="17">
        <v>0.221778484262801</v>
      </c>
      <c r="R13" s="17">
        <v>0.349451642412684</v>
      </c>
      <c r="S13" s="17"/>
      <c r="T13" s="17">
        <v>0.31699299366196998</v>
      </c>
      <c r="U13" s="17">
        <v>0.22598436687031201</v>
      </c>
      <c r="V13" s="17">
        <v>0.20621330960797901</v>
      </c>
      <c r="W13" s="17">
        <v>0.31379614687430402</v>
      </c>
      <c r="X13" s="17">
        <v>0.20558475323560099</v>
      </c>
    </row>
    <row r="14" spans="2:24">
      <c r="B14" t="s">
        <v>46</v>
      </c>
      <c r="C14" s="17">
        <v>0.63263281564999696</v>
      </c>
      <c r="D14" s="17">
        <v>0.47437860313839503</v>
      </c>
      <c r="E14" s="17">
        <v>0.60054837320403098</v>
      </c>
      <c r="F14" s="17">
        <v>0.57024768878255006</v>
      </c>
      <c r="G14" s="17">
        <v>0.62083362512409901</v>
      </c>
      <c r="H14" s="17">
        <v>0.70715974977257701</v>
      </c>
      <c r="I14" s="17">
        <v>0.773931814512128</v>
      </c>
      <c r="J14" s="17"/>
      <c r="K14" s="17">
        <v>0.61160463735307802</v>
      </c>
      <c r="L14" s="17">
        <v>0.65334715973570201</v>
      </c>
      <c r="M14" s="17"/>
      <c r="N14" s="17">
        <v>0.63495774442194897</v>
      </c>
      <c r="O14" s="17">
        <v>0.64251077841387205</v>
      </c>
      <c r="P14" s="17">
        <v>0.649761781757353</v>
      </c>
      <c r="Q14" s="17">
        <v>0.68681580149647603</v>
      </c>
      <c r="R14" s="17">
        <v>0.57236488114196704</v>
      </c>
      <c r="S14" s="17"/>
      <c r="T14" s="17">
        <v>0.59906583470527497</v>
      </c>
      <c r="U14" s="17">
        <v>0.65002266521298102</v>
      </c>
      <c r="V14" s="17">
        <v>0.68589784841276003</v>
      </c>
      <c r="W14" s="17">
        <v>0.54900906622965295</v>
      </c>
      <c r="X14" s="17">
        <v>0.66690271651599198</v>
      </c>
    </row>
    <row r="15" spans="2:24">
      <c r="B15" t="s">
        <v>47</v>
      </c>
      <c r="C15" s="17">
        <v>0.126770314539318</v>
      </c>
      <c r="D15" s="17">
        <v>0.11613055617573199</v>
      </c>
      <c r="E15" s="17">
        <v>8.9585740364948804E-2</v>
      </c>
      <c r="F15" s="17">
        <v>0.122978914809956</v>
      </c>
      <c r="G15" s="17">
        <v>0.158177042770865</v>
      </c>
      <c r="H15" s="17">
        <v>0.143969049855669</v>
      </c>
      <c r="I15" s="17">
        <v>0.13014256555459999</v>
      </c>
      <c r="J15" s="17"/>
      <c r="K15" s="17">
        <v>0.13470765991425299</v>
      </c>
      <c r="L15" s="17">
        <v>0.11765622517471699</v>
      </c>
      <c r="M15" s="17"/>
      <c r="N15" s="17">
        <v>0.15847268333054501</v>
      </c>
      <c r="O15" s="17">
        <v>0.12009730976879</v>
      </c>
      <c r="P15" s="17">
        <v>0.104065183992537</v>
      </c>
      <c r="Q15" s="17">
        <v>9.1405714240723301E-2</v>
      </c>
      <c r="R15" s="17">
        <v>7.8183476445348801E-2</v>
      </c>
      <c r="S15" s="17"/>
      <c r="T15" s="17">
        <v>8.3941171632754996E-2</v>
      </c>
      <c r="U15" s="17">
        <v>0.123992967916707</v>
      </c>
      <c r="V15" s="17">
        <v>0.107888841979262</v>
      </c>
      <c r="W15" s="17">
        <v>0.137194786896043</v>
      </c>
      <c r="X15" s="17">
        <v>0.127512530248408</v>
      </c>
    </row>
    <row r="16" spans="2:24">
      <c r="C16" s="17"/>
      <c r="D16" s="17"/>
      <c r="E16" s="17"/>
      <c r="F16" s="17"/>
      <c r="G16" s="17"/>
      <c r="H16" s="17"/>
      <c r="I16" s="17"/>
      <c r="J16" s="17"/>
      <c r="K16" s="17"/>
      <c r="L16" s="17"/>
      <c r="M16" s="17"/>
      <c r="N16" s="17"/>
      <c r="O16" s="17"/>
      <c r="P16" s="17"/>
      <c r="Q16" s="17"/>
      <c r="R16" s="17"/>
      <c r="S16" s="17"/>
      <c r="T16" s="17"/>
      <c r="U16" s="17"/>
      <c r="V16" s="17"/>
      <c r="W16" s="17"/>
      <c r="X16" s="17"/>
    </row>
    <row r="17" spans="2:24">
      <c r="B17" s="6" t="s">
        <v>48</v>
      </c>
      <c r="C17" s="17"/>
      <c r="D17" s="17"/>
      <c r="E17" s="17"/>
      <c r="F17" s="17"/>
      <c r="G17" s="17"/>
      <c r="H17" s="17"/>
      <c r="I17" s="17"/>
      <c r="J17" s="17"/>
      <c r="K17" s="17"/>
      <c r="L17" s="17"/>
      <c r="M17" s="17"/>
      <c r="N17" s="17"/>
      <c r="O17" s="17"/>
      <c r="P17" s="17"/>
      <c r="Q17" s="17"/>
      <c r="R17" s="17"/>
      <c r="S17" s="17"/>
      <c r="T17" s="17"/>
      <c r="U17" s="17"/>
      <c r="V17" s="17"/>
      <c r="W17" s="17"/>
      <c r="X17" s="17"/>
    </row>
    <row r="18" spans="2:24">
      <c r="B18" s="21" t="s">
        <v>15</v>
      </c>
      <c r="C18" s="17"/>
      <c r="D18" s="17"/>
      <c r="E18" s="17"/>
      <c r="F18" s="17"/>
      <c r="G18" s="17"/>
      <c r="H18" s="17"/>
      <c r="I18" s="17"/>
      <c r="J18" s="17"/>
      <c r="K18" s="17"/>
      <c r="L18" s="17"/>
      <c r="M18" s="17"/>
      <c r="N18" s="17"/>
      <c r="O18" s="17"/>
      <c r="P18" s="17"/>
      <c r="Q18" s="17"/>
      <c r="R18" s="17"/>
      <c r="S18" s="17"/>
      <c r="T18" s="17"/>
      <c r="U18" s="17"/>
      <c r="V18" s="17"/>
      <c r="W18" s="17"/>
      <c r="X18" s="17"/>
    </row>
    <row r="19" spans="2:24">
      <c r="B19" t="s">
        <v>49</v>
      </c>
      <c r="C19" s="17">
        <v>0.212419547611053</v>
      </c>
      <c r="D19" s="17">
        <v>0.305141199707122</v>
      </c>
      <c r="E19" s="17">
        <v>0.362755916084192</v>
      </c>
      <c r="F19" s="17">
        <v>0.262874745223451</v>
      </c>
      <c r="G19" s="17">
        <v>0.16891739785026899</v>
      </c>
      <c r="H19" s="17">
        <v>0.12570921801865501</v>
      </c>
      <c r="I19" s="17">
        <v>8.1016728414514697E-2</v>
      </c>
      <c r="J19" s="17"/>
      <c r="K19" s="17">
        <v>0.256320042393473</v>
      </c>
      <c r="L19" s="17">
        <v>0.17057019649310101</v>
      </c>
      <c r="M19" s="17"/>
      <c r="N19" s="17">
        <v>0.151273934637565</v>
      </c>
      <c r="O19" s="17">
        <v>0.19164304197428</v>
      </c>
      <c r="P19" s="17">
        <v>0.19967851202769499</v>
      </c>
      <c r="Q19" s="17">
        <v>0.25076072533497501</v>
      </c>
      <c r="R19" s="17">
        <v>0.41970901898551499</v>
      </c>
      <c r="S19" s="17"/>
      <c r="T19" s="17">
        <v>0.32548936336019302</v>
      </c>
      <c r="U19" s="17">
        <v>0.18326495448286201</v>
      </c>
      <c r="V19" s="17">
        <v>0.19486422323976699</v>
      </c>
      <c r="W19" s="17">
        <v>0.22760048297148999</v>
      </c>
      <c r="X19" s="17">
        <v>0.23252391464594599</v>
      </c>
    </row>
    <row r="20" spans="2:24">
      <c r="B20" t="s">
        <v>50</v>
      </c>
      <c r="C20" s="17">
        <v>0.42008090258401398</v>
      </c>
      <c r="D20" s="17">
        <v>0.502096417456388</v>
      </c>
      <c r="E20" s="17">
        <v>0.42235485416922802</v>
      </c>
      <c r="F20" s="17">
        <v>0.423463050713352</v>
      </c>
      <c r="G20" s="17">
        <v>0.47837541450939403</v>
      </c>
      <c r="H20" s="17">
        <v>0.42017975109268801</v>
      </c>
      <c r="I20" s="17">
        <v>0.31385181321703198</v>
      </c>
      <c r="J20" s="17"/>
      <c r="K20" s="17">
        <v>0.41771648528602301</v>
      </c>
      <c r="L20" s="17">
        <v>0.42151331496197902</v>
      </c>
      <c r="M20" s="17"/>
      <c r="N20" s="17">
        <v>0.370157404455698</v>
      </c>
      <c r="O20" s="17">
        <v>0.41860505762547101</v>
      </c>
      <c r="P20" s="17">
        <v>0.43979618096474998</v>
      </c>
      <c r="Q20" s="17">
        <v>0.49761002952696498</v>
      </c>
      <c r="R20" s="17">
        <v>0.40398773039379399</v>
      </c>
      <c r="S20" s="17"/>
      <c r="T20" s="17">
        <v>0.41569840029975602</v>
      </c>
      <c r="U20" s="17">
        <v>0.42809434045776501</v>
      </c>
      <c r="V20" s="17">
        <v>0.42021926676451199</v>
      </c>
      <c r="W20" s="17">
        <v>0.46692021797900302</v>
      </c>
      <c r="X20" s="17">
        <v>0.40250029327221798</v>
      </c>
    </row>
    <row r="21" spans="2:24">
      <c r="B21" t="s">
        <v>51</v>
      </c>
      <c r="C21" s="17">
        <v>0.36749954980493199</v>
      </c>
      <c r="D21" s="17">
        <v>0.19276238283649</v>
      </c>
      <c r="E21" s="17">
        <v>0.21488922974658001</v>
      </c>
      <c r="F21" s="17">
        <v>0.313662204063197</v>
      </c>
      <c r="G21" s="17">
        <v>0.35270718764033798</v>
      </c>
      <c r="H21" s="17">
        <v>0.45411103088865701</v>
      </c>
      <c r="I21" s="17">
        <v>0.60513145836845295</v>
      </c>
      <c r="J21" s="17"/>
      <c r="K21" s="17">
        <v>0.32596347232050399</v>
      </c>
      <c r="L21" s="17">
        <v>0.40791648854492102</v>
      </c>
      <c r="M21" s="17"/>
      <c r="N21" s="17">
        <v>0.478568660906737</v>
      </c>
      <c r="O21" s="17">
        <v>0.38975190040024899</v>
      </c>
      <c r="P21" s="17">
        <v>0.36052530700755497</v>
      </c>
      <c r="Q21" s="17">
        <v>0.25162924513806001</v>
      </c>
      <c r="R21" s="17">
        <v>0.17630325062069099</v>
      </c>
      <c r="S21" s="17"/>
      <c r="T21" s="17">
        <v>0.25881223634005102</v>
      </c>
      <c r="U21" s="17">
        <v>0.38864070505937298</v>
      </c>
      <c r="V21" s="17">
        <v>0.38491650999572102</v>
      </c>
      <c r="W21" s="17">
        <v>0.30547929904950699</v>
      </c>
      <c r="X21" s="17">
        <v>0.364975792081836</v>
      </c>
    </row>
    <row r="22" spans="2:24">
      <c r="C22" s="17"/>
      <c r="D22" s="17"/>
      <c r="E22" s="17"/>
      <c r="F22" s="17"/>
      <c r="G22" s="17"/>
      <c r="H22" s="17"/>
      <c r="I22" s="17"/>
      <c r="J22" s="17"/>
      <c r="K22" s="17"/>
      <c r="L22" s="17"/>
      <c r="M22" s="17"/>
      <c r="N22" s="17"/>
      <c r="O22" s="17"/>
      <c r="P22" s="17"/>
      <c r="Q22" s="17"/>
      <c r="R22" s="17"/>
      <c r="S22" s="17"/>
      <c r="T22" s="17"/>
      <c r="U22" s="17"/>
      <c r="V22" s="17"/>
      <c r="W22" s="17"/>
      <c r="X22" s="17"/>
    </row>
    <row r="23" spans="2:24">
      <c r="B23" s="6" t="s">
        <v>52</v>
      </c>
      <c r="C23" s="17"/>
      <c r="D23" s="17"/>
      <c r="E23" s="17"/>
      <c r="F23" s="17"/>
      <c r="G23" s="17"/>
      <c r="H23" s="17"/>
      <c r="I23" s="17"/>
      <c r="J23" s="17"/>
      <c r="K23" s="17"/>
      <c r="L23" s="17"/>
      <c r="M23" s="17"/>
      <c r="N23" s="17"/>
      <c r="O23" s="17"/>
      <c r="P23" s="17"/>
      <c r="Q23" s="17"/>
      <c r="R23" s="17"/>
      <c r="S23" s="17"/>
      <c r="T23" s="17"/>
      <c r="U23" s="17"/>
      <c r="V23" s="17"/>
      <c r="W23" s="17"/>
      <c r="X23" s="17"/>
    </row>
    <row r="24" spans="2:24">
      <c r="B24" s="21" t="s">
        <v>15</v>
      </c>
      <c r="C24" s="17"/>
      <c r="D24" s="17"/>
      <c r="E24" s="17"/>
      <c r="F24" s="17"/>
      <c r="G24" s="17"/>
      <c r="H24" s="17"/>
      <c r="I24" s="17"/>
      <c r="J24" s="17"/>
      <c r="K24" s="17"/>
      <c r="L24" s="17"/>
      <c r="M24" s="17"/>
      <c r="N24" s="17"/>
      <c r="O24" s="17"/>
      <c r="P24" s="17"/>
      <c r="Q24" s="17"/>
      <c r="R24" s="17"/>
      <c r="S24" s="17"/>
      <c r="T24" s="17"/>
      <c r="U24" s="17"/>
      <c r="V24" s="17"/>
      <c r="W24" s="17"/>
      <c r="X24" s="17"/>
    </row>
    <row r="25" spans="2:24">
      <c r="B25" t="s">
        <v>53</v>
      </c>
      <c r="C25" s="17">
        <v>0.58121024906837704</v>
      </c>
      <c r="D25" s="17">
        <v>0.56261820331844004</v>
      </c>
      <c r="E25" s="17">
        <v>0.641858136368752</v>
      </c>
      <c r="F25" s="17">
        <v>0.595997791636108</v>
      </c>
      <c r="G25" s="17">
        <v>0.58201957343440802</v>
      </c>
      <c r="H25" s="17">
        <v>0.57895093399512298</v>
      </c>
      <c r="I25" s="17">
        <v>0.53293979281169701</v>
      </c>
      <c r="J25" s="17"/>
      <c r="K25" s="17">
        <v>0.57354404721348995</v>
      </c>
      <c r="L25" s="17">
        <v>0.58959342920783997</v>
      </c>
      <c r="M25" s="17"/>
      <c r="N25" s="17">
        <v>0.50540556012635396</v>
      </c>
      <c r="O25" s="17">
        <v>0.54703259002388505</v>
      </c>
      <c r="P25" s="17">
        <v>0.62712362533398902</v>
      </c>
      <c r="Q25" s="17">
        <v>0.64988651637038797</v>
      </c>
      <c r="R25" s="17">
        <v>0.69996289224210595</v>
      </c>
      <c r="S25" s="17"/>
      <c r="T25" s="17">
        <v>0.60157979556703201</v>
      </c>
      <c r="U25" s="17">
        <v>0.52133560333974305</v>
      </c>
      <c r="V25" s="17">
        <v>0.56935898384167205</v>
      </c>
      <c r="W25" s="17">
        <v>0.64942348629893498</v>
      </c>
      <c r="X25" s="17">
        <v>0.60513846346436395</v>
      </c>
    </row>
    <row r="26" spans="2:24">
      <c r="B26" t="s">
        <v>54</v>
      </c>
      <c r="C26" s="17">
        <v>0.296441257667241</v>
      </c>
      <c r="D26" s="17">
        <v>0.48205997279087898</v>
      </c>
      <c r="E26" s="17">
        <v>0.313876285939863</v>
      </c>
      <c r="F26" s="17">
        <v>0.28907515298286202</v>
      </c>
      <c r="G26" s="17">
        <v>0.28940783502145201</v>
      </c>
      <c r="H26" s="17">
        <v>0.242877530936008</v>
      </c>
      <c r="I26" s="17">
        <v>0.20712499221443001</v>
      </c>
      <c r="J26" s="17"/>
      <c r="K26" s="17">
        <v>0.366625556653012</v>
      </c>
      <c r="L26" s="17">
        <v>0.228315978980346</v>
      </c>
      <c r="M26" s="17"/>
      <c r="N26" s="17">
        <v>0.22910761578734901</v>
      </c>
      <c r="O26" s="17">
        <v>0.28654695739951602</v>
      </c>
      <c r="P26" s="17">
        <v>0.354553509558236</v>
      </c>
      <c r="Q26" s="17">
        <v>0.36495695324611399</v>
      </c>
      <c r="R26" s="17">
        <v>0.30481398465399701</v>
      </c>
      <c r="S26" s="17"/>
      <c r="T26" s="17">
        <v>0.311571974934434</v>
      </c>
      <c r="U26" s="17">
        <v>0.31985879311485799</v>
      </c>
      <c r="V26" s="17">
        <v>0.27384896575700701</v>
      </c>
      <c r="W26" s="17">
        <v>0.38819754015090002</v>
      </c>
      <c r="X26" s="17">
        <v>0.26213247209777701</v>
      </c>
    </row>
    <row r="27" spans="2:24">
      <c r="B27" t="s">
        <v>55</v>
      </c>
      <c r="C27" s="17">
        <v>0.262967580796861</v>
      </c>
      <c r="D27" s="17">
        <v>0.278116952359448</v>
      </c>
      <c r="E27" s="17">
        <v>0.31008698720011701</v>
      </c>
      <c r="F27" s="17">
        <v>0.28638809008770499</v>
      </c>
      <c r="G27" s="17">
        <v>0.25816257361272099</v>
      </c>
      <c r="H27" s="17">
        <v>0.24327720506407499</v>
      </c>
      <c r="I27" s="17">
        <v>0.21258871036152599</v>
      </c>
      <c r="J27" s="17"/>
      <c r="K27" s="17">
        <v>0.28570811217810799</v>
      </c>
      <c r="L27" s="17">
        <v>0.24204788794727</v>
      </c>
      <c r="M27" s="17"/>
      <c r="N27" s="17">
        <v>0.175553652173004</v>
      </c>
      <c r="O27" s="17">
        <v>0.27448632433891201</v>
      </c>
      <c r="P27" s="17">
        <v>0.30648112395106802</v>
      </c>
      <c r="Q27" s="17">
        <v>0.23165327778941899</v>
      </c>
      <c r="R27" s="17">
        <v>0.39282647484095001</v>
      </c>
      <c r="S27" s="17"/>
      <c r="T27" s="17">
        <v>0.34343383406927902</v>
      </c>
      <c r="U27" s="17">
        <v>0.266033873229372</v>
      </c>
      <c r="V27" s="17">
        <v>0.24385235648294101</v>
      </c>
      <c r="W27" s="17">
        <v>0.31341317472269398</v>
      </c>
      <c r="X27" s="17">
        <v>0.206743294336761</v>
      </c>
    </row>
    <row r="28" spans="2:24">
      <c r="B28" t="s">
        <v>56</v>
      </c>
      <c r="C28" s="17">
        <v>0.25398147760371798</v>
      </c>
      <c r="D28" s="17">
        <v>0.431857153817853</v>
      </c>
      <c r="E28" s="17">
        <v>0.31722734684093101</v>
      </c>
      <c r="F28" s="17">
        <v>0.32249321366540801</v>
      </c>
      <c r="G28" s="17">
        <v>0.23009353216768599</v>
      </c>
      <c r="H28" s="17">
        <v>0.17757832839577101</v>
      </c>
      <c r="I28" s="17">
        <v>9.9562878549255898E-2</v>
      </c>
      <c r="J28" s="17"/>
      <c r="K28" s="17">
        <v>0.29278390655618403</v>
      </c>
      <c r="L28" s="17">
        <v>0.21732040636938901</v>
      </c>
      <c r="M28" s="17"/>
      <c r="N28" s="17">
        <v>0.17265659703493499</v>
      </c>
      <c r="O28" s="17">
        <v>0.24812229819161599</v>
      </c>
      <c r="P28" s="17">
        <v>0.28975514883155601</v>
      </c>
      <c r="Q28" s="17">
        <v>0.31736204345949998</v>
      </c>
      <c r="R28" s="17">
        <v>0.32072423237619302</v>
      </c>
      <c r="S28" s="17"/>
      <c r="T28" s="17">
        <v>0.28274234204693699</v>
      </c>
      <c r="U28" s="17">
        <v>0.203014649999815</v>
      </c>
      <c r="V28" s="17">
        <v>0.26024149039169497</v>
      </c>
      <c r="W28" s="17">
        <v>0.33738863922785201</v>
      </c>
      <c r="X28" s="17">
        <v>0.287310377874817</v>
      </c>
    </row>
    <row r="29" spans="2:24">
      <c r="B29" t="s">
        <v>57</v>
      </c>
      <c r="C29" s="17">
        <v>0.21577890678814801</v>
      </c>
      <c r="D29" s="17">
        <v>0.22710749228830299</v>
      </c>
      <c r="E29" s="17">
        <v>0.26366503506581201</v>
      </c>
      <c r="F29" s="17">
        <v>0.26841918901052197</v>
      </c>
      <c r="G29" s="17">
        <v>0.18682772630561401</v>
      </c>
      <c r="H29" s="17">
        <v>0.18975190171129899</v>
      </c>
      <c r="I29" s="17">
        <v>0.16729591946750899</v>
      </c>
      <c r="J29" s="17"/>
      <c r="K29" s="17">
        <v>0.254500465218304</v>
      </c>
      <c r="L29" s="17">
        <v>0.17900743551534001</v>
      </c>
      <c r="M29" s="17"/>
      <c r="N29" s="17">
        <v>0.161937033521795</v>
      </c>
      <c r="O29" s="17">
        <v>0.19038338960704701</v>
      </c>
      <c r="P29" s="17">
        <v>0.247794158647936</v>
      </c>
      <c r="Q29" s="17">
        <v>0.25050100551049398</v>
      </c>
      <c r="R29" s="17">
        <v>0.329921404387156</v>
      </c>
      <c r="S29" s="17"/>
      <c r="T29" s="17">
        <v>0.26051766010712701</v>
      </c>
      <c r="U29" s="17">
        <v>0.19036088215702299</v>
      </c>
      <c r="V29" s="17">
        <v>0.18300459163757801</v>
      </c>
      <c r="W29" s="17">
        <v>0.36071665267443298</v>
      </c>
      <c r="X29" s="17">
        <v>0.206248547626072</v>
      </c>
    </row>
    <row r="30" spans="2:24">
      <c r="B30" t="s">
        <v>58</v>
      </c>
      <c r="C30" s="17">
        <v>0.174873078259143</v>
      </c>
      <c r="D30" s="17">
        <v>0.45740865121941499</v>
      </c>
      <c r="E30" s="17">
        <v>0.261903584242687</v>
      </c>
      <c r="F30" s="17">
        <v>0.18736216384176099</v>
      </c>
      <c r="G30" s="17">
        <v>0.13625142328390999</v>
      </c>
      <c r="H30" s="17">
        <v>4.1460650756815202E-2</v>
      </c>
      <c r="I30" s="17">
        <v>2.7794235651079201E-2</v>
      </c>
      <c r="J30" s="17"/>
      <c r="K30" s="17">
        <v>0.16772495633705101</v>
      </c>
      <c r="L30" s="17">
        <v>0.18174125050984999</v>
      </c>
      <c r="M30" s="17"/>
      <c r="N30" s="17">
        <v>0.152635515870717</v>
      </c>
      <c r="O30" s="17">
        <v>0.15803946937438099</v>
      </c>
      <c r="P30" s="17">
        <v>0.167110852549824</v>
      </c>
      <c r="Q30" s="17">
        <v>0.22340779474807901</v>
      </c>
      <c r="R30" s="17">
        <v>0.23185449880713399</v>
      </c>
      <c r="S30" s="17"/>
      <c r="T30" s="17">
        <v>0.222123655649444</v>
      </c>
      <c r="U30" s="17">
        <v>0.16772881179420299</v>
      </c>
      <c r="V30" s="17">
        <v>0.143484926252543</v>
      </c>
      <c r="W30" s="17">
        <v>0.23799416646688701</v>
      </c>
      <c r="X30" s="17">
        <v>0.109357943496486</v>
      </c>
    </row>
    <row r="31" spans="2:24">
      <c r="B31" t="s">
        <v>59</v>
      </c>
      <c r="C31" s="17">
        <v>0.16505153419366</v>
      </c>
      <c r="D31" s="17">
        <v>0.15669745221599601</v>
      </c>
      <c r="E31" s="17">
        <v>0.26204737461271199</v>
      </c>
      <c r="F31" s="17">
        <v>0.19451580498107701</v>
      </c>
      <c r="G31" s="17">
        <v>0.15646596383547601</v>
      </c>
      <c r="H31" s="17">
        <v>0.119774771754679</v>
      </c>
      <c r="I31" s="17">
        <v>0.10492231174328601</v>
      </c>
      <c r="J31" s="17"/>
      <c r="K31" s="17">
        <v>0.190929493681264</v>
      </c>
      <c r="L31" s="17">
        <v>0.13960060536962701</v>
      </c>
      <c r="M31" s="17"/>
      <c r="N31" s="17">
        <v>7.5553989421056802E-2</v>
      </c>
      <c r="O31" s="17">
        <v>0.15933608353525999</v>
      </c>
      <c r="P31" s="17">
        <v>0.18550859067004399</v>
      </c>
      <c r="Q31" s="17">
        <v>0.19229213031259301</v>
      </c>
      <c r="R31" s="17">
        <v>0.31575326209486698</v>
      </c>
      <c r="S31" s="17"/>
      <c r="T31" s="17">
        <v>0.23336952348968601</v>
      </c>
      <c r="U31" s="17">
        <v>0.150099052138713</v>
      </c>
      <c r="V31" s="17">
        <v>0.177449490347137</v>
      </c>
      <c r="W31" s="17">
        <v>0.21974648478779901</v>
      </c>
      <c r="X31" s="17">
        <v>0.21837437040256899</v>
      </c>
    </row>
    <row r="32" spans="2:24">
      <c r="B32" t="s">
        <v>60</v>
      </c>
      <c r="C32" s="17">
        <v>9.0775268326443101E-2</v>
      </c>
      <c r="D32" s="17">
        <v>0.131173748784257</v>
      </c>
      <c r="E32" s="17">
        <v>0.16027334971836299</v>
      </c>
      <c r="F32" s="17">
        <v>0.100970887993518</v>
      </c>
      <c r="G32" s="17">
        <v>8.5820925734091003E-2</v>
      </c>
      <c r="H32" s="17">
        <v>8.1877916246291996E-2</v>
      </c>
      <c r="I32" s="17">
        <v>9.16292469348815E-3</v>
      </c>
      <c r="J32" s="17"/>
      <c r="K32" s="17">
        <v>0.10643183429559</v>
      </c>
      <c r="L32" s="17">
        <v>7.4945097932302807E-2</v>
      </c>
      <c r="M32" s="17"/>
      <c r="N32" s="17">
        <v>6.3271891616718104E-2</v>
      </c>
      <c r="O32" s="17">
        <v>8.68252602835414E-2</v>
      </c>
      <c r="P32" s="17">
        <v>7.4959224038266895E-2</v>
      </c>
      <c r="Q32" s="17">
        <v>0.136885358617782</v>
      </c>
      <c r="R32" s="17">
        <v>0.159460803856317</v>
      </c>
      <c r="S32" s="17"/>
      <c r="T32" s="17">
        <v>0.130235199531787</v>
      </c>
      <c r="U32" s="17">
        <v>9.7332138582066796E-2</v>
      </c>
      <c r="V32" s="17">
        <v>7.1502481485523503E-2</v>
      </c>
      <c r="W32" s="17">
        <v>0.11139138771497301</v>
      </c>
      <c r="X32" s="17">
        <v>0.13997248776598101</v>
      </c>
    </row>
    <row r="33" spans="2:24">
      <c r="B33" t="s">
        <v>61</v>
      </c>
      <c r="C33" s="17">
        <v>3.64624455532905E-2</v>
      </c>
      <c r="D33" s="17">
        <v>2.5118274270844801E-2</v>
      </c>
      <c r="E33" s="17">
        <v>2.6572570749900298E-2</v>
      </c>
      <c r="F33" s="17">
        <v>2.86657952936386E-2</v>
      </c>
      <c r="G33" s="17">
        <v>4.2790380591741201E-2</v>
      </c>
      <c r="H33" s="17">
        <v>5.5578597796579997E-2</v>
      </c>
      <c r="I33" s="17">
        <v>4.0423121601102903E-2</v>
      </c>
      <c r="J33" s="17"/>
      <c r="K33" s="17">
        <v>2.1973888667095098E-2</v>
      </c>
      <c r="L33" s="17">
        <v>4.8814229574430101E-2</v>
      </c>
      <c r="M33" s="17"/>
      <c r="N33" s="17">
        <v>6.7667982342772798E-2</v>
      </c>
      <c r="O33" s="17">
        <v>3.1705002460704998E-2</v>
      </c>
      <c r="P33" s="17">
        <v>1.0579099608454301E-2</v>
      </c>
      <c r="Q33" s="17">
        <v>1.0554285131203101E-2</v>
      </c>
      <c r="R33" s="17">
        <v>1.13907272369888E-2</v>
      </c>
      <c r="S33" s="17"/>
      <c r="T33" s="17">
        <v>1.0385192311544601E-2</v>
      </c>
      <c r="U33" s="17">
        <v>4.04167007198004E-2</v>
      </c>
      <c r="V33" s="17">
        <v>1.8931093542418599E-2</v>
      </c>
      <c r="W33" s="17">
        <v>1.6369711711831499E-2</v>
      </c>
      <c r="X33" s="17">
        <v>3.8142400015548798E-2</v>
      </c>
    </row>
    <row r="34" spans="2:24">
      <c r="B34" t="s">
        <v>62</v>
      </c>
      <c r="C34" s="17">
        <v>2.4197970185345198E-3</v>
      </c>
      <c r="D34" s="17">
        <v>0</v>
      </c>
      <c r="E34" s="17">
        <v>2.8361099827818601E-3</v>
      </c>
      <c r="F34" s="17">
        <v>0</v>
      </c>
      <c r="G34" s="17">
        <v>2.68769385803208E-3</v>
      </c>
      <c r="H34" s="17">
        <v>0</v>
      </c>
      <c r="I34" s="17">
        <v>7.0620883189231199E-3</v>
      </c>
      <c r="J34" s="17"/>
      <c r="K34" s="17">
        <v>3.0007196884380598E-3</v>
      </c>
      <c r="L34" s="17">
        <v>1.8640772744435001E-3</v>
      </c>
      <c r="M34" s="17"/>
      <c r="N34" s="17">
        <v>0</v>
      </c>
      <c r="O34" s="17">
        <v>4.7412125520288097E-3</v>
      </c>
      <c r="P34" s="17">
        <v>2.5759754457451598E-3</v>
      </c>
      <c r="Q34" s="17">
        <v>5.1777100216115297E-3</v>
      </c>
      <c r="R34" s="17">
        <v>0</v>
      </c>
      <c r="S34" s="17"/>
      <c r="T34" s="17">
        <v>5.1764431596200804E-3</v>
      </c>
      <c r="U34" s="17">
        <v>2.0027659483423102E-3</v>
      </c>
      <c r="V34" s="17">
        <v>6.4202476044702503E-3</v>
      </c>
      <c r="W34" s="17">
        <v>0</v>
      </c>
      <c r="X34" s="17">
        <v>0</v>
      </c>
    </row>
    <row r="35" spans="2:24">
      <c r="B35" t="s">
        <v>63</v>
      </c>
      <c r="C35" s="17">
        <v>0.13023124964927599</v>
      </c>
      <c r="D35" s="17">
        <v>5.26510058516464E-2</v>
      </c>
      <c r="E35" s="17">
        <v>6.14746978641929E-2</v>
      </c>
      <c r="F35" s="17">
        <v>0.10700559132158299</v>
      </c>
      <c r="G35" s="17">
        <v>0.12088174992152199</v>
      </c>
      <c r="H35" s="17">
        <v>0.173210529872139</v>
      </c>
      <c r="I35" s="17">
        <v>0.23521962061138599</v>
      </c>
      <c r="J35" s="17"/>
      <c r="K35" s="17">
        <v>0.109392488475844</v>
      </c>
      <c r="L35" s="17">
        <v>0.15124212603564699</v>
      </c>
      <c r="M35" s="17"/>
      <c r="N35" s="17">
        <v>0.18184603961652199</v>
      </c>
      <c r="O35" s="17">
        <v>0.13727478267528101</v>
      </c>
      <c r="P35" s="17">
        <v>0.112977501888473</v>
      </c>
      <c r="Q35" s="17">
        <v>9.1891765089199204E-2</v>
      </c>
      <c r="R35" s="17">
        <v>8.3286573131232902E-2</v>
      </c>
      <c r="S35" s="17"/>
      <c r="T35" s="17">
        <v>9.5552290594268396E-2</v>
      </c>
      <c r="U35" s="17">
        <v>0.142649190930037</v>
      </c>
      <c r="V35" s="17">
        <v>0.17343135139830301</v>
      </c>
      <c r="W35" s="17">
        <v>6.4901662960770101E-2</v>
      </c>
      <c r="X35" s="17">
        <v>0.11292430127497401</v>
      </c>
    </row>
    <row r="36" spans="2:24">
      <c r="C36" s="17"/>
      <c r="D36" s="17"/>
      <c r="E36" s="17"/>
      <c r="F36" s="17"/>
      <c r="G36" s="17"/>
      <c r="H36" s="17"/>
      <c r="I36" s="17"/>
      <c r="J36" s="17"/>
      <c r="K36" s="17"/>
      <c r="L36" s="17"/>
      <c r="M36" s="17"/>
      <c r="N36" s="17"/>
      <c r="O36" s="17"/>
      <c r="P36" s="17"/>
      <c r="Q36" s="17"/>
      <c r="R36" s="17"/>
      <c r="S36" s="17"/>
      <c r="T36" s="17"/>
      <c r="U36" s="17"/>
      <c r="V36" s="17"/>
      <c r="W36" s="17"/>
      <c r="X36" s="17"/>
    </row>
    <row r="37" spans="2:24">
      <c r="B37" s="6" t="s">
        <v>64</v>
      </c>
      <c r="C37" s="17"/>
      <c r="D37" s="17"/>
      <c r="E37" s="17"/>
      <c r="F37" s="17"/>
      <c r="G37" s="17"/>
      <c r="H37" s="17"/>
      <c r="I37" s="17"/>
      <c r="J37" s="17"/>
      <c r="K37" s="17"/>
      <c r="L37" s="17"/>
      <c r="M37" s="17"/>
      <c r="N37" s="17"/>
      <c r="O37" s="17"/>
      <c r="P37" s="17"/>
      <c r="Q37" s="17"/>
      <c r="R37" s="17"/>
      <c r="S37" s="17"/>
      <c r="T37" s="17"/>
      <c r="U37" s="17"/>
      <c r="V37" s="17"/>
      <c r="W37" s="17"/>
      <c r="X37" s="17"/>
    </row>
    <row r="38" spans="2:24">
      <c r="B38" s="21" t="s">
        <v>15</v>
      </c>
      <c r="C38" s="17"/>
      <c r="D38" s="17"/>
      <c r="E38" s="17"/>
      <c r="F38" s="17"/>
      <c r="G38" s="17"/>
      <c r="H38" s="17"/>
      <c r="I38" s="17"/>
      <c r="J38" s="17"/>
      <c r="K38" s="17"/>
      <c r="L38" s="17"/>
      <c r="M38" s="17"/>
      <c r="N38" s="17"/>
      <c r="O38" s="17"/>
      <c r="P38" s="17"/>
      <c r="Q38" s="17"/>
      <c r="R38" s="17"/>
      <c r="S38" s="17"/>
      <c r="T38" s="17"/>
      <c r="U38" s="17"/>
      <c r="V38" s="17"/>
      <c r="W38" s="17"/>
      <c r="X38" s="17"/>
    </row>
    <row r="39" spans="2:24">
      <c r="B39" t="s">
        <v>65</v>
      </c>
      <c r="C39" s="17">
        <v>0.94073601566568499</v>
      </c>
      <c r="D39" s="17">
        <v>0.92255858549170799</v>
      </c>
      <c r="E39" s="17">
        <v>0.96843583022689295</v>
      </c>
      <c r="F39" s="17">
        <v>0.96745524564760599</v>
      </c>
      <c r="G39" s="17">
        <v>0.92838159789008301</v>
      </c>
      <c r="H39" s="17">
        <v>0.91086410431796605</v>
      </c>
      <c r="I39" s="17">
        <v>0.93459983823737003</v>
      </c>
      <c r="J39" s="17"/>
      <c r="K39" s="17">
        <v>0.930484135079369</v>
      </c>
      <c r="L39" s="17">
        <v>0.95198859815863202</v>
      </c>
      <c r="M39" s="17"/>
      <c r="N39" s="17">
        <v>0.899728582198834</v>
      </c>
      <c r="O39" s="17">
        <v>0.94541977594704296</v>
      </c>
      <c r="P39" s="17">
        <v>0.93547847597809597</v>
      </c>
      <c r="Q39" s="17">
        <v>0.97634182111105705</v>
      </c>
      <c r="R39" s="17">
        <v>0.98415782004586805</v>
      </c>
      <c r="S39" s="17"/>
      <c r="T39" s="17">
        <v>0.96473895478753602</v>
      </c>
      <c r="U39" s="17">
        <v>0.938739086526443</v>
      </c>
      <c r="V39" s="17">
        <v>0.92919047079748096</v>
      </c>
      <c r="W39" s="17">
        <v>0.93934707137267004</v>
      </c>
      <c r="X39" s="17">
        <v>0.968904482878016</v>
      </c>
    </row>
    <row r="40" spans="2:24">
      <c r="B40" t="s">
        <v>66</v>
      </c>
      <c r="C40" s="17">
        <v>0.680590583534321</v>
      </c>
      <c r="D40" s="17">
        <v>0.49238558762722201</v>
      </c>
      <c r="E40" s="17">
        <v>0.791129034945936</v>
      </c>
      <c r="F40" s="17">
        <v>0.84421630229931</v>
      </c>
      <c r="G40" s="17">
        <v>0.707423773338961</v>
      </c>
      <c r="H40" s="17">
        <v>0.68292629315852604</v>
      </c>
      <c r="I40" s="17">
        <v>0.52881353313413604</v>
      </c>
      <c r="J40" s="17"/>
      <c r="K40" s="17">
        <v>0.64243891483024895</v>
      </c>
      <c r="L40" s="17">
        <v>0.71578166548102895</v>
      </c>
      <c r="M40" s="17"/>
      <c r="N40" s="17">
        <v>0.66920774146079598</v>
      </c>
      <c r="O40" s="17">
        <v>0.66647168636088905</v>
      </c>
      <c r="P40" s="17">
        <v>0.67287833977384004</v>
      </c>
      <c r="Q40" s="17">
        <v>0.70436968709106795</v>
      </c>
      <c r="R40" s="17">
        <v>0.76891640526502003</v>
      </c>
      <c r="S40" s="17"/>
      <c r="T40" s="17">
        <v>0.67842301658456805</v>
      </c>
      <c r="U40" s="17">
        <v>0.72018470633687104</v>
      </c>
      <c r="V40" s="17">
        <v>0.67432154414715595</v>
      </c>
      <c r="W40" s="17">
        <v>0.67113058321695496</v>
      </c>
      <c r="X40" s="17">
        <v>0.63307480751482104</v>
      </c>
    </row>
    <row r="41" spans="2:24">
      <c r="B41" t="s">
        <v>67</v>
      </c>
      <c r="C41" s="17">
        <v>0.38576569022254997</v>
      </c>
      <c r="D41" s="17">
        <v>0.67997334217457595</v>
      </c>
      <c r="E41" s="17">
        <v>0.52890795044298899</v>
      </c>
      <c r="F41" s="17">
        <v>0.38547744908967901</v>
      </c>
      <c r="G41" s="17">
        <v>0.40014190177136499</v>
      </c>
      <c r="H41" s="17">
        <v>0.19559575090477099</v>
      </c>
      <c r="I41" s="17">
        <v>0.166109362866214</v>
      </c>
      <c r="J41" s="17"/>
      <c r="K41" s="17">
        <v>0.36299790121879999</v>
      </c>
      <c r="L41" s="17">
        <v>0.40871285215900299</v>
      </c>
      <c r="M41" s="17"/>
      <c r="N41" s="17">
        <v>0.24770765412465301</v>
      </c>
      <c r="O41" s="17">
        <v>0.36086654043657701</v>
      </c>
      <c r="P41" s="17">
        <v>0.43984028713809598</v>
      </c>
      <c r="Q41" s="17">
        <v>0.43794663403377998</v>
      </c>
      <c r="R41" s="17">
        <v>0.53899866062185497</v>
      </c>
      <c r="S41" s="17"/>
      <c r="T41" s="17">
        <v>0.45542924151778902</v>
      </c>
      <c r="U41" s="17">
        <v>0.35843568403617798</v>
      </c>
      <c r="V41" s="17">
        <v>0.35586600781114203</v>
      </c>
      <c r="W41" s="17">
        <v>0.51652102737240702</v>
      </c>
      <c r="X41" s="17">
        <v>0.28596820302097897</v>
      </c>
    </row>
    <row r="42" spans="2:24">
      <c r="B42" t="s">
        <v>68</v>
      </c>
      <c r="C42" s="17">
        <v>5.2314057547944798E-2</v>
      </c>
      <c r="D42" s="17">
        <v>7.6518796502607303E-2</v>
      </c>
      <c r="E42" s="17">
        <v>8.2926016944387004E-2</v>
      </c>
      <c r="F42" s="17">
        <v>5.6580782459301399E-2</v>
      </c>
      <c r="G42" s="17">
        <v>5.2553673500396997E-2</v>
      </c>
      <c r="H42" s="17">
        <v>4.7954733521048398E-2</v>
      </c>
      <c r="I42" s="17">
        <v>4.4787320150030396E-3</v>
      </c>
      <c r="J42" s="17"/>
      <c r="K42" s="17">
        <v>6.7291647869949497E-2</v>
      </c>
      <c r="L42" s="17">
        <v>3.8251979012174399E-2</v>
      </c>
      <c r="M42" s="17"/>
      <c r="N42" s="17">
        <v>4.5667839381214402E-2</v>
      </c>
      <c r="O42" s="17">
        <v>4.4259014318666898E-2</v>
      </c>
      <c r="P42" s="17">
        <v>6.52670414109085E-2</v>
      </c>
      <c r="Q42" s="17">
        <v>4.7434560867226999E-2</v>
      </c>
      <c r="R42" s="17">
        <v>6.8939196410770107E-2</v>
      </c>
      <c r="S42" s="17"/>
      <c r="T42" s="17">
        <v>5.2518054363802302E-2</v>
      </c>
      <c r="U42" s="17">
        <v>5.662424550062E-2</v>
      </c>
      <c r="V42" s="17">
        <v>4.8693620749428498E-2</v>
      </c>
      <c r="W42" s="17">
        <v>4.9755983502775498E-2</v>
      </c>
      <c r="X42" s="17">
        <v>8.2465911994666699E-2</v>
      </c>
    </row>
    <row r="43" spans="2:24">
      <c r="B43" t="s">
        <v>69</v>
      </c>
      <c r="C43" s="17">
        <v>2.86492918882356E-2</v>
      </c>
      <c r="D43" s="17">
        <v>0</v>
      </c>
      <c r="E43" s="17">
        <v>5.6931324422376799E-2</v>
      </c>
      <c r="F43" s="17">
        <v>6.53437110438886E-2</v>
      </c>
      <c r="G43" s="17">
        <v>3.30463970082314E-2</v>
      </c>
      <c r="H43" s="17">
        <v>6.0560360883387997E-3</v>
      </c>
      <c r="I43" s="17">
        <v>0</v>
      </c>
      <c r="J43" s="17"/>
      <c r="K43" s="17">
        <v>3.7003902257513897E-2</v>
      </c>
      <c r="L43" s="17">
        <v>2.08035648539396E-2</v>
      </c>
      <c r="M43" s="17"/>
      <c r="N43" s="17">
        <v>4.2713965169857496E-3</v>
      </c>
      <c r="O43" s="17">
        <v>2.5379832735255601E-2</v>
      </c>
      <c r="P43" s="17">
        <v>4.0625577411938403E-2</v>
      </c>
      <c r="Q43" s="17">
        <v>2.27365176943807E-2</v>
      </c>
      <c r="R43" s="17">
        <v>6.3964281274864698E-2</v>
      </c>
      <c r="S43" s="17"/>
      <c r="T43" s="17">
        <v>6.0676078462227098E-2</v>
      </c>
      <c r="U43" s="17">
        <v>2.6684198089558998E-2</v>
      </c>
      <c r="V43" s="17">
        <v>3.2679499075556E-2</v>
      </c>
      <c r="W43" s="17">
        <v>6.1788108025175497E-3</v>
      </c>
      <c r="X43" s="17">
        <v>3.9826055529059497E-2</v>
      </c>
    </row>
    <row r="44" spans="2:24">
      <c r="B44" t="s">
        <v>61</v>
      </c>
      <c r="C44" s="17">
        <v>5.3691263536664599E-3</v>
      </c>
      <c r="D44" s="17">
        <v>5.4114078655258203E-3</v>
      </c>
      <c r="E44" s="17">
        <v>0</v>
      </c>
      <c r="F44" s="17">
        <v>8.2174347091134095E-3</v>
      </c>
      <c r="G44" s="17">
        <v>8.6782613460729997E-3</v>
      </c>
      <c r="H44" s="17">
        <v>0</v>
      </c>
      <c r="I44" s="17">
        <v>8.9807862286381598E-3</v>
      </c>
      <c r="J44" s="17"/>
      <c r="K44" s="17">
        <v>0</v>
      </c>
      <c r="L44" s="17">
        <v>1.0491512944167E-2</v>
      </c>
      <c r="M44" s="17"/>
      <c r="N44" s="17">
        <v>0</v>
      </c>
      <c r="O44" s="17">
        <v>0</v>
      </c>
      <c r="P44" s="17">
        <v>1.9371716755392801E-2</v>
      </c>
      <c r="Q44" s="17">
        <v>0</v>
      </c>
      <c r="R44" s="17">
        <v>0</v>
      </c>
      <c r="S44" s="17"/>
      <c r="T44" s="17">
        <v>0</v>
      </c>
      <c r="U44" s="17">
        <v>0</v>
      </c>
      <c r="V44" s="17">
        <v>1.5514295171625701E-2</v>
      </c>
      <c r="W44" s="17">
        <v>0</v>
      </c>
      <c r="X44" s="17">
        <v>0</v>
      </c>
    </row>
    <row r="45" spans="2:24">
      <c r="B45" t="s">
        <v>62</v>
      </c>
      <c r="C45" s="17">
        <v>2.4862141679397699E-2</v>
      </c>
      <c r="D45" s="17">
        <v>9.2978531325435404E-2</v>
      </c>
      <c r="E45" s="17">
        <v>8.4870095870153497E-3</v>
      </c>
      <c r="F45" s="17">
        <v>1.9001416118125398E-2</v>
      </c>
      <c r="G45" s="17">
        <v>2.9026912920479101E-2</v>
      </c>
      <c r="H45" s="17">
        <v>0</v>
      </c>
      <c r="I45" s="17">
        <v>1.3121962697362301E-2</v>
      </c>
      <c r="J45" s="17"/>
      <c r="K45" s="17">
        <v>3.6224094195724699E-2</v>
      </c>
      <c r="L45" s="17">
        <v>1.41446427357871E-2</v>
      </c>
      <c r="M45" s="17"/>
      <c r="N45" s="17">
        <v>2.4550714557458199E-2</v>
      </c>
      <c r="O45" s="17">
        <v>2.4237777736329302E-2</v>
      </c>
      <c r="P45" s="17">
        <v>4.2471608888293502E-2</v>
      </c>
      <c r="Q45" s="17">
        <v>7.5040003323181403E-3</v>
      </c>
      <c r="R45" s="17">
        <v>1.04097724665026E-2</v>
      </c>
      <c r="S45" s="17"/>
      <c r="T45" s="17">
        <v>1.5550797020943599E-2</v>
      </c>
      <c r="U45" s="17">
        <v>3.2172467262636902E-2</v>
      </c>
      <c r="V45" s="17">
        <v>0</v>
      </c>
      <c r="W45" s="17">
        <v>2.9832989368437601E-2</v>
      </c>
      <c r="X45" s="17">
        <v>9.8138106908523502E-3</v>
      </c>
    </row>
    <row r="46" spans="2:24">
      <c r="C46" s="17"/>
      <c r="D46" s="17"/>
      <c r="E46" s="17"/>
      <c r="F46" s="17"/>
      <c r="G46" s="17"/>
      <c r="H46" s="17"/>
      <c r="I46" s="17"/>
      <c r="J46" s="17"/>
      <c r="K46" s="17"/>
      <c r="L46" s="17"/>
      <c r="M46" s="17"/>
      <c r="N46" s="17"/>
      <c r="O46" s="17"/>
      <c r="P46" s="17"/>
      <c r="Q46" s="17"/>
      <c r="R46" s="17"/>
      <c r="S46" s="17"/>
      <c r="T46" s="17"/>
      <c r="U46" s="17"/>
      <c r="V46" s="17"/>
      <c r="W46" s="17"/>
      <c r="X46" s="17"/>
    </row>
    <row r="47" spans="2:24">
      <c r="B47" s="6" t="s">
        <v>70</v>
      </c>
      <c r="C47" s="17"/>
      <c r="D47" s="17"/>
      <c r="E47" s="17"/>
      <c r="F47" s="17"/>
      <c r="G47" s="17"/>
      <c r="H47" s="17"/>
      <c r="I47" s="17"/>
      <c r="J47" s="17"/>
      <c r="K47" s="17"/>
      <c r="L47" s="17"/>
      <c r="M47" s="17"/>
      <c r="N47" s="17"/>
      <c r="O47" s="17"/>
      <c r="P47" s="17"/>
      <c r="Q47" s="17"/>
      <c r="R47" s="17"/>
      <c r="S47" s="17"/>
      <c r="T47" s="17"/>
      <c r="U47" s="17"/>
      <c r="V47" s="17"/>
      <c r="W47" s="17"/>
      <c r="X47" s="17"/>
    </row>
    <row r="48" spans="2:24">
      <c r="B48" s="21" t="s">
        <v>15</v>
      </c>
      <c r="C48" s="17"/>
      <c r="D48" s="17"/>
      <c r="E48" s="17"/>
      <c r="F48" s="17"/>
      <c r="G48" s="17"/>
      <c r="H48" s="17"/>
      <c r="I48" s="17"/>
      <c r="J48" s="17"/>
      <c r="K48" s="17"/>
      <c r="L48" s="17"/>
      <c r="M48" s="17"/>
      <c r="N48" s="17"/>
      <c r="O48" s="17"/>
      <c r="P48" s="17"/>
      <c r="Q48" s="17"/>
      <c r="R48" s="17"/>
      <c r="S48" s="17"/>
      <c r="T48" s="17"/>
      <c r="U48" s="17"/>
      <c r="V48" s="17"/>
      <c r="W48" s="17"/>
      <c r="X48" s="17"/>
    </row>
    <row r="49" spans="2:24">
      <c r="B49" t="s">
        <v>71</v>
      </c>
      <c r="C49" s="17">
        <v>0.71956111271241896</v>
      </c>
      <c r="D49" s="17">
        <v>0.71380052119024295</v>
      </c>
      <c r="E49" s="17">
        <v>0.75461531305942697</v>
      </c>
      <c r="F49" s="17">
        <v>0.73891351058332999</v>
      </c>
      <c r="G49" s="17">
        <v>0.73451292250144795</v>
      </c>
      <c r="H49" s="17">
        <v>0.70525777227964703</v>
      </c>
      <c r="I49" s="17">
        <v>0.67650625525146202</v>
      </c>
      <c r="J49" s="17"/>
      <c r="K49" s="17">
        <v>0.71451055066388403</v>
      </c>
      <c r="L49" s="17">
        <v>0.72408587598596297</v>
      </c>
      <c r="M49" s="17"/>
      <c r="N49" s="17">
        <v>0.69815269324461804</v>
      </c>
      <c r="O49" s="17">
        <v>0.74169832350211296</v>
      </c>
      <c r="P49" s="17">
        <v>0.68786872531504994</v>
      </c>
      <c r="Q49" s="17">
        <v>0.72423623764390899</v>
      </c>
      <c r="R49" s="17">
        <v>0.74100534999533496</v>
      </c>
      <c r="S49" s="17"/>
      <c r="T49" s="17">
        <v>0.72706692408371298</v>
      </c>
      <c r="U49" s="17">
        <v>0.77174573581912498</v>
      </c>
      <c r="V49" s="17">
        <v>0.65705531411682605</v>
      </c>
      <c r="W49" s="17">
        <v>0.72745090459655404</v>
      </c>
      <c r="X49" s="17">
        <v>0.611599508089124</v>
      </c>
    </row>
    <row r="50" spans="2:24">
      <c r="B50" t="s">
        <v>72</v>
      </c>
      <c r="C50" s="17">
        <v>0.20669994281993401</v>
      </c>
      <c r="D50" s="17">
        <v>0.17816842055482701</v>
      </c>
      <c r="E50" s="17">
        <v>0.18227765196507001</v>
      </c>
      <c r="F50" s="17">
        <v>0.16389076774132899</v>
      </c>
      <c r="G50" s="17">
        <v>0.19521733376233899</v>
      </c>
      <c r="H50" s="17">
        <v>0.24295202635323301</v>
      </c>
      <c r="I50" s="17">
        <v>0.26539603453770599</v>
      </c>
      <c r="J50" s="17"/>
      <c r="K50" s="17">
        <v>0.21006520373036799</v>
      </c>
      <c r="L50" s="17">
        <v>0.20443612097412001</v>
      </c>
      <c r="M50" s="17"/>
      <c r="N50" s="17">
        <v>0.20487091246637801</v>
      </c>
      <c r="O50" s="17">
        <v>0.17966660033040999</v>
      </c>
      <c r="P50" s="17">
        <v>0.26757027169224901</v>
      </c>
      <c r="Q50" s="17">
        <v>0.20594525446105499</v>
      </c>
      <c r="R50" s="17">
        <v>0.20467612017186701</v>
      </c>
      <c r="S50" s="17"/>
      <c r="T50" s="17">
        <v>0.18999717333530899</v>
      </c>
      <c r="U50" s="17">
        <v>0.17521774435689599</v>
      </c>
      <c r="V50" s="17">
        <v>0.27750919046697797</v>
      </c>
      <c r="W50" s="17">
        <v>0.167450535391337</v>
      </c>
      <c r="X50" s="17">
        <v>0.32587029604809098</v>
      </c>
    </row>
    <row r="51" spans="2:24">
      <c r="B51" t="s">
        <v>73</v>
      </c>
      <c r="C51" s="17">
        <v>4.9611869971536E-2</v>
      </c>
      <c r="D51" s="17">
        <v>7.4701314331377305E-2</v>
      </c>
      <c r="E51" s="17">
        <v>4.2621584200951697E-2</v>
      </c>
      <c r="F51" s="17">
        <v>6.5975807933983402E-2</v>
      </c>
      <c r="G51" s="17">
        <v>5.04930373924765E-2</v>
      </c>
      <c r="H51" s="17">
        <v>3.8156774021112699E-2</v>
      </c>
      <c r="I51" s="17">
        <v>3.23158238834527E-2</v>
      </c>
      <c r="J51" s="17"/>
      <c r="K51" s="17">
        <v>5.8797419253442798E-2</v>
      </c>
      <c r="L51" s="17">
        <v>4.0881110001173199E-2</v>
      </c>
      <c r="M51" s="17"/>
      <c r="N51" s="17">
        <v>6.2611190992704194E-2</v>
      </c>
      <c r="O51" s="17">
        <v>5.7910233940786301E-2</v>
      </c>
      <c r="P51" s="17">
        <v>3.1679222939892997E-2</v>
      </c>
      <c r="Q51" s="17">
        <v>3.3086159540620198E-2</v>
      </c>
      <c r="R51" s="17">
        <v>4.2821904919527497E-2</v>
      </c>
      <c r="S51" s="17"/>
      <c r="T51" s="17">
        <v>7.1100785390567106E-2</v>
      </c>
      <c r="U51" s="17">
        <v>3.9116389131672702E-2</v>
      </c>
      <c r="V51" s="17">
        <v>4.6800846198778299E-2</v>
      </c>
      <c r="W51" s="17">
        <v>5.9262518723690101E-2</v>
      </c>
      <c r="X51" s="17">
        <v>3.0827407390596199E-2</v>
      </c>
    </row>
    <row r="52" spans="2:24">
      <c r="B52" t="s">
        <v>74</v>
      </c>
      <c r="C52" s="17">
        <v>9.8944413961720695E-3</v>
      </c>
      <c r="D52" s="17">
        <v>1.8341113195387601E-2</v>
      </c>
      <c r="E52" s="17">
        <v>1.16259449334251E-2</v>
      </c>
      <c r="F52" s="17">
        <v>8.5974107312432393E-3</v>
      </c>
      <c r="G52" s="17">
        <v>8.6252229279643305E-3</v>
      </c>
      <c r="H52" s="17">
        <v>6.8758115626603999E-3</v>
      </c>
      <c r="I52" s="17">
        <v>7.0117467419560202E-3</v>
      </c>
      <c r="J52" s="17"/>
      <c r="K52" s="17">
        <v>8.3555582767423E-3</v>
      </c>
      <c r="L52" s="17">
        <v>1.04678190438778E-2</v>
      </c>
      <c r="M52" s="17"/>
      <c r="N52" s="17">
        <v>1.97311173149631E-2</v>
      </c>
      <c r="O52" s="17">
        <v>6.38303229158104E-3</v>
      </c>
      <c r="P52" s="17">
        <v>5.23019718799567E-3</v>
      </c>
      <c r="Q52" s="17">
        <v>1.0614583499483399E-2</v>
      </c>
      <c r="R52" s="17">
        <v>7.7437424017250296E-3</v>
      </c>
      <c r="S52" s="17"/>
      <c r="T52" s="17">
        <v>6.5228064936694898E-3</v>
      </c>
      <c r="U52" s="17">
        <v>7.9747742803792602E-3</v>
      </c>
      <c r="V52" s="17">
        <v>6.1654148558382901E-3</v>
      </c>
      <c r="W52" s="17">
        <v>1.9876676338620999E-2</v>
      </c>
      <c r="X52" s="17">
        <v>1.2924019963139599E-2</v>
      </c>
    </row>
    <row r="53" spans="2:24">
      <c r="B53" t="s">
        <v>75</v>
      </c>
      <c r="C53" s="17">
        <v>7.4847641143044501E-3</v>
      </c>
      <c r="D53" s="17">
        <v>5.1284669095900204E-3</v>
      </c>
      <c r="E53" s="17">
        <v>5.7999514253934898E-3</v>
      </c>
      <c r="F53" s="17">
        <v>1.9751694547068901E-2</v>
      </c>
      <c r="G53" s="17">
        <v>5.5989155330173502E-3</v>
      </c>
      <c r="H53" s="17">
        <v>3.19412496576896E-3</v>
      </c>
      <c r="I53" s="17">
        <v>4.8089508135015302E-3</v>
      </c>
      <c r="J53" s="17"/>
      <c r="K53" s="17">
        <v>4.3473160125210601E-3</v>
      </c>
      <c r="L53" s="17">
        <v>1.05880139523863E-2</v>
      </c>
      <c r="M53" s="17"/>
      <c r="N53" s="17">
        <v>8.3033583825576698E-3</v>
      </c>
      <c r="O53" s="17">
        <v>6.4928025823257299E-3</v>
      </c>
      <c r="P53" s="17">
        <v>5.0340295309144901E-3</v>
      </c>
      <c r="Q53" s="17">
        <v>1.5676405266249201E-2</v>
      </c>
      <c r="R53" s="17">
        <v>3.7528825115455901E-3</v>
      </c>
      <c r="S53" s="17"/>
      <c r="T53" s="17">
        <v>0</v>
      </c>
      <c r="U53" s="17">
        <v>5.9453564119274103E-3</v>
      </c>
      <c r="V53" s="17">
        <v>9.5316618706951396E-3</v>
      </c>
      <c r="W53" s="17">
        <v>2.2160330624508399E-2</v>
      </c>
      <c r="X53" s="17">
        <v>1.24128960122546E-2</v>
      </c>
    </row>
    <row r="54" spans="2:24">
      <c r="B54" t="s">
        <v>61</v>
      </c>
      <c r="C54" s="17">
        <v>6.74786898563414E-3</v>
      </c>
      <c r="D54" s="17">
        <v>9.8601638185755094E-3</v>
      </c>
      <c r="E54" s="17">
        <v>3.0595544157335001E-3</v>
      </c>
      <c r="F54" s="17">
        <v>2.8708084630461699E-3</v>
      </c>
      <c r="G54" s="17">
        <v>5.5525678827548098E-3</v>
      </c>
      <c r="H54" s="17">
        <v>3.5634908175777801E-3</v>
      </c>
      <c r="I54" s="17">
        <v>1.39611887719221E-2</v>
      </c>
      <c r="J54" s="17"/>
      <c r="K54" s="17">
        <v>3.9239520630418596E-3</v>
      </c>
      <c r="L54" s="17">
        <v>9.5410600424799506E-3</v>
      </c>
      <c r="M54" s="17"/>
      <c r="N54" s="17">
        <v>6.3307275987786902E-3</v>
      </c>
      <c r="O54" s="17">
        <v>7.8490073527845306E-3</v>
      </c>
      <c r="P54" s="17">
        <v>2.6175533338984001E-3</v>
      </c>
      <c r="Q54" s="17">
        <v>1.04413595886832E-2</v>
      </c>
      <c r="R54" s="17">
        <v>0</v>
      </c>
      <c r="S54" s="17"/>
      <c r="T54" s="17">
        <v>5.3123106967418298E-3</v>
      </c>
      <c r="U54" s="17">
        <v>0</v>
      </c>
      <c r="V54" s="17">
        <v>2.9375724908839501E-3</v>
      </c>
      <c r="W54" s="17">
        <v>3.7990343252894102E-3</v>
      </c>
      <c r="X54" s="17">
        <v>6.3658724967945897E-3</v>
      </c>
    </row>
    <row r="55" spans="2:24">
      <c r="C55" s="17"/>
      <c r="D55" s="17"/>
      <c r="E55" s="17"/>
      <c r="F55" s="17"/>
      <c r="G55" s="17"/>
      <c r="H55" s="17"/>
      <c r="I55" s="17"/>
      <c r="J55" s="17"/>
      <c r="K55" s="17"/>
      <c r="L55" s="17"/>
      <c r="M55" s="17"/>
      <c r="N55" s="17"/>
      <c r="O55" s="17"/>
      <c r="P55" s="17"/>
      <c r="Q55" s="17"/>
      <c r="R55" s="17"/>
      <c r="S55" s="17"/>
      <c r="T55" s="17"/>
      <c r="U55" s="17"/>
      <c r="V55" s="17"/>
      <c r="W55" s="17"/>
      <c r="X55" s="17"/>
    </row>
    <row r="56" spans="2:24">
      <c r="B56" s="6" t="s">
        <v>76</v>
      </c>
      <c r="C56" s="17"/>
      <c r="D56" s="17"/>
      <c r="E56" s="17"/>
      <c r="F56" s="17"/>
      <c r="G56" s="17"/>
      <c r="H56" s="17"/>
      <c r="I56" s="17"/>
      <c r="J56" s="17"/>
      <c r="K56" s="17"/>
      <c r="L56" s="17"/>
      <c r="M56" s="17"/>
      <c r="N56" s="17"/>
      <c r="O56" s="17"/>
      <c r="P56" s="17"/>
      <c r="Q56" s="17"/>
      <c r="R56" s="17"/>
      <c r="S56" s="17"/>
      <c r="T56" s="17"/>
      <c r="U56" s="17"/>
      <c r="V56" s="17"/>
      <c r="W56" s="17"/>
      <c r="X56" s="17"/>
    </row>
    <row r="57" spans="2:24">
      <c r="B57" s="21" t="s">
        <v>15</v>
      </c>
      <c r="C57" s="17"/>
      <c r="D57" s="17"/>
      <c r="E57" s="17"/>
      <c r="F57" s="17"/>
      <c r="G57" s="17"/>
      <c r="H57" s="17"/>
      <c r="I57" s="17"/>
      <c r="J57" s="17"/>
      <c r="K57" s="17"/>
      <c r="L57" s="17"/>
      <c r="M57" s="17"/>
      <c r="N57" s="17"/>
      <c r="O57" s="17"/>
      <c r="P57" s="17"/>
      <c r="Q57" s="17"/>
      <c r="R57" s="17"/>
      <c r="S57" s="17"/>
      <c r="T57" s="17"/>
      <c r="U57" s="17"/>
      <c r="V57" s="17"/>
      <c r="W57" s="17"/>
      <c r="X57" s="17"/>
    </row>
    <row r="58" spans="2:24">
      <c r="B58" t="s">
        <v>71</v>
      </c>
      <c r="C58" s="17">
        <v>0.64925241115481802</v>
      </c>
      <c r="D58" s="17">
        <v>0.62023008626324205</v>
      </c>
      <c r="E58" s="17">
        <v>0.63398660812971397</v>
      </c>
      <c r="F58" s="17">
        <v>0.67131909071854101</v>
      </c>
      <c r="G58" s="17">
        <v>0.66646593907666296</v>
      </c>
      <c r="H58" s="17">
        <v>0.64692163414815296</v>
      </c>
      <c r="I58" s="17">
        <v>0.65045315817690097</v>
      </c>
      <c r="J58" s="17"/>
      <c r="K58" s="17">
        <v>0.65860381684976299</v>
      </c>
      <c r="L58" s="17">
        <v>0.63935392051027795</v>
      </c>
      <c r="M58" s="17"/>
      <c r="N58" s="17">
        <v>0.64372834396192902</v>
      </c>
      <c r="O58" s="17">
        <v>0.66413195932379099</v>
      </c>
      <c r="P58" s="17">
        <v>0.62905028257444995</v>
      </c>
      <c r="Q58" s="17">
        <v>0.70455152716726599</v>
      </c>
      <c r="R58" s="17">
        <v>0.64416082508850403</v>
      </c>
      <c r="S58" s="17"/>
      <c r="T58" s="17">
        <v>0.63774403009939895</v>
      </c>
      <c r="U58" s="17">
        <v>0.71760292163575501</v>
      </c>
      <c r="V58" s="17">
        <v>0.59073469411759905</v>
      </c>
      <c r="W58" s="17">
        <v>0.677734702424587</v>
      </c>
      <c r="X58" s="17">
        <v>0.51351799999462</v>
      </c>
    </row>
    <row r="59" spans="2:24">
      <c r="B59" t="s">
        <v>72</v>
      </c>
      <c r="C59" s="17">
        <v>0.23739867892907701</v>
      </c>
      <c r="D59" s="17">
        <v>0.25801435179613402</v>
      </c>
      <c r="E59" s="17">
        <v>0.23640769348422699</v>
      </c>
      <c r="F59" s="17">
        <v>0.197772325795151</v>
      </c>
      <c r="G59" s="17">
        <v>0.22091193902526399</v>
      </c>
      <c r="H59" s="17">
        <v>0.25617456422915602</v>
      </c>
      <c r="I59" s="17">
        <v>0.25770299645335298</v>
      </c>
      <c r="J59" s="17"/>
      <c r="K59" s="17">
        <v>0.23440426205370299</v>
      </c>
      <c r="L59" s="17">
        <v>0.24150220662798499</v>
      </c>
      <c r="M59" s="17"/>
      <c r="N59" s="17">
        <v>0.23735148643665499</v>
      </c>
      <c r="O59" s="17">
        <v>0.22286500833269501</v>
      </c>
      <c r="P59" s="17">
        <v>0.25725015969820297</v>
      </c>
      <c r="Q59" s="17">
        <v>0.19648735634648701</v>
      </c>
      <c r="R59" s="17">
        <v>0.24195658230358899</v>
      </c>
      <c r="S59" s="17"/>
      <c r="T59" s="17">
        <v>0.244264936995925</v>
      </c>
      <c r="U59" s="17">
        <v>0.196843131035039</v>
      </c>
      <c r="V59" s="17">
        <v>0.301191809591912</v>
      </c>
      <c r="W59" s="17">
        <v>0.23122043157102901</v>
      </c>
      <c r="X59" s="17">
        <v>0.311175512148541</v>
      </c>
    </row>
    <row r="60" spans="2:24">
      <c r="B60" t="s">
        <v>73</v>
      </c>
      <c r="C60" s="17">
        <v>7.2104624432107897E-2</v>
      </c>
      <c r="D60" s="17">
        <v>7.0253604265976197E-2</v>
      </c>
      <c r="E60" s="17">
        <v>8.5936056389451704E-2</v>
      </c>
      <c r="F60" s="17">
        <v>9.7232243793871007E-2</v>
      </c>
      <c r="G60" s="17">
        <v>7.0338694648548999E-2</v>
      </c>
      <c r="H60" s="17">
        <v>6.23584812008426E-2</v>
      </c>
      <c r="I60" s="17">
        <v>4.9531009209557102E-2</v>
      </c>
      <c r="J60" s="17"/>
      <c r="K60" s="17">
        <v>7.5213632634209798E-2</v>
      </c>
      <c r="L60" s="17">
        <v>6.9423822411511599E-2</v>
      </c>
      <c r="M60" s="17"/>
      <c r="N60" s="17">
        <v>6.2107606776454799E-2</v>
      </c>
      <c r="O60" s="17">
        <v>8.2693969008248699E-2</v>
      </c>
      <c r="P60" s="17">
        <v>5.4324325306534298E-2</v>
      </c>
      <c r="Q60" s="17">
        <v>8.3077623312476298E-2</v>
      </c>
      <c r="R60" s="17">
        <v>7.6342307948562102E-2</v>
      </c>
      <c r="S60" s="17"/>
      <c r="T60" s="17">
        <v>7.6789866427782197E-2</v>
      </c>
      <c r="U60" s="17">
        <v>5.7636952680240501E-2</v>
      </c>
      <c r="V60" s="17">
        <v>7.0524386376677795E-2</v>
      </c>
      <c r="W60" s="17">
        <v>5.5498687748828698E-2</v>
      </c>
      <c r="X60" s="17">
        <v>0.14376458234612199</v>
      </c>
    </row>
    <row r="61" spans="2:24">
      <c r="B61" t="s">
        <v>74</v>
      </c>
      <c r="C61" s="17">
        <v>1.9438841070749498E-2</v>
      </c>
      <c r="D61" s="17">
        <v>2.86431099213715E-2</v>
      </c>
      <c r="E61" s="17">
        <v>1.7089912434534501E-2</v>
      </c>
      <c r="F61" s="17">
        <v>2.2897679985531799E-2</v>
      </c>
      <c r="G61" s="17">
        <v>1.6765720147322499E-2</v>
      </c>
      <c r="H61" s="17">
        <v>2.4002601147784599E-2</v>
      </c>
      <c r="I61" s="17">
        <v>1.15478863446374E-2</v>
      </c>
      <c r="J61" s="17"/>
      <c r="K61" s="17">
        <v>2.1047118971047201E-2</v>
      </c>
      <c r="L61" s="17">
        <v>1.69839180564333E-2</v>
      </c>
      <c r="M61" s="17"/>
      <c r="N61" s="17">
        <v>2.3958902074644701E-2</v>
      </c>
      <c r="O61" s="17">
        <v>1.18964516398856E-2</v>
      </c>
      <c r="P61" s="17">
        <v>3.7015622544698402E-2</v>
      </c>
      <c r="Q61" s="17">
        <v>1.04776607214985E-2</v>
      </c>
      <c r="R61" s="17">
        <v>1.86743334335496E-2</v>
      </c>
      <c r="S61" s="17"/>
      <c r="T61" s="17">
        <v>2.1039027367214101E-2</v>
      </c>
      <c r="U61" s="17">
        <v>1.7843618067708698E-2</v>
      </c>
      <c r="V61" s="17">
        <v>2.4825955859949199E-2</v>
      </c>
      <c r="W61" s="17">
        <v>1.9539549969710201E-2</v>
      </c>
      <c r="X61" s="17">
        <v>3.1541905510717297E-2</v>
      </c>
    </row>
    <row r="62" spans="2:24">
      <c r="B62" t="s">
        <v>75</v>
      </c>
      <c r="C62" s="17">
        <v>6.3501355907277599E-3</v>
      </c>
      <c r="D62" s="17">
        <v>6.5353997284220301E-3</v>
      </c>
      <c r="E62" s="17">
        <v>1.1677058678476101E-2</v>
      </c>
      <c r="F62" s="17">
        <v>5.6383673152059803E-3</v>
      </c>
      <c r="G62" s="17">
        <v>5.7621585298588997E-3</v>
      </c>
      <c r="H62" s="17">
        <v>3.5580515358163301E-3</v>
      </c>
      <c r="I62" s="17">
        <v>4.8231656511116298E-3</v>
      </c>
      <c r="J62" s="17"/>
      <c r="K62" s="17">
        <v>2.9828109885399801E-3</v>
      </c>
      <c r="L62" s="17">
        <v>9.6724107617324299E-3</v>
      </c>
      <c r="M62" s="17"/>
      <c r="N62" s="17">
        <v>1.08832905238621E-2</v>
      </c>
      <c r="O62" s="17">
        <v>6.4086037657231903E-3</v>
      </c>
      <c r="P62" s="17">
        <v>4.9650442089735304E-3</v>
      </c>
      <c r="Q62" s="17">
        <v>0</v>
      </c>
      <c r="R62" s="17">
        <v>7.5752398712083599E-3</v>
      </c>
      <c r="S62" s="17"/>
      <c r="T62" s="17">
        <v>7.9688292756456801E-3</v>
      </c>
      <c r="U62" s="17">
        <v>1.9884848990238098E-3</v>
      </c>
      <c r="V62" s="17">
        <v>6.44762285813199E-3</v>
      </c>
      <c r="W62" s="17">
        <v>7.8320576551512006E-3</v>
      </c>
      <c r="X62" s="17">
        <v>0</v>
      </c>
    </row>
    <row r="63" spans="2:24">
      <c r="B63" t="s">
        <v>61</v>
      </c>
      <c r="C63" s="17">
        <v>1.5455308822520299E-2</v>
      </c>
      <c r="D63" s="17">
        <v>1.6323448024853401E-2</v>
      </c>
      <c r="E63" s="17">
        <v>1.4902670883596E-2</v>
      </c>
      <c r="F63" s="17">
        <v>5.1402923916987102E-3</v>
      </c>
      <c r="G63" s="17">
        <v>1.9755548572341901E-2</v>
      </c>
      <c r="H63" s="17">
        <v>6.9846677382473703E-3</v>
      </c>
      <c r="I63" s="17">
        <v>2.5941784164439902E-2</v>
      </c>
      <c r="J63" s="17"/>
      <c r="K63" s="17">
        <v>7.7483585027368499E-3</v>
      </c>
      <c r="L63" s="17">
        <v>2.3063721632060202E-2</v>
      </c>
      <c r="M63" s="17"/>
      <c r="N63" s="17">
        <v>2.1970370226454199E-2</v>
      </c>
      <c r="O63" s="17">
        <v>1.20040079296565E-2</v>
      </c>
      <c r="P63" s="17">
        <v>1.7394565667140101E-2</v>
      </c>
      <c r="Q63" s="17">
        <v>5.40583245227216E-3</v>
      </c>
      <c r="R63" s="17">
        <v>1.1290711354586499E-2</v>
      </c>
      <c r="S63" s="17"/>
      <c r="T63" s="17">
        <v>1.21933098340341E-2</v>
      </c>
      <c r="U63" s="17">
        <v>8.0848916822334402E-3</v>
      </c>
      <c r="V63" s="17">
        <v>6.2755311957294301E-3</v>
      </c>
      <c r="W63" s="17">
        <v>8.1745706306938608E-3</v>
      </c>
      <c r="X63" s="17">
        <v>0</v>
      </c>
    </row>
    <row r="64" spans="2:24">
      <c r="C64" s="17"/>
      <c r="D64" s="17"/>
      <c r="E64" s="17"/>
      <c r="F64" s="17"/>
      <c r="G64" s="17"/>
      <c r="H64" s="17"/>
      <c r="I64" s="17"/>
      <c r="J64" s="17"/>
      <c r="K64" s="17"/>
      <c r="L64" s="17"/>
      <c r="M64" s="17"/>
      <c r="N64" s="17"/>
      <c r="O64" s="17"/>
      <c r="P64" s="17"/>
      <c r="Q64" s="17"/>
      <c r="R64" s="17"/>
      <c r="S64" s="17"/>
      <c r="T64" s="17"/>
      <c r="U64" s="17"/>
      <c r="V64" s="17"/>
      <c r="W64" s="17"/>
      <c r="X64" s="17"/>
    </row>
    <row r="65" spans="2:24">
      <c r="B65" s="6" t="s">
        <v>77</v>
      </c>
      <c r="C65" s="17"/>
      <c r="D65" s="17"/>
      <c r="E65" s="17"/>
      <c r="F65" s="17"/>
      <c r="G65" s="17"/>
      <c r="H65" s="17"/>
      <c r="I65" s="17"/>
      <c r="J65" s="17"/>
      <c r="K65" s="17"/>
      <c r="L65" s="17"/>
      <c r="M65" s="17"/>
      <c r="N65" s="17"/>
      <c r="O65" s="17"/>
      <c r="P65" s="17"/>
      <c r="Q65" s="17"/>
      <c r="R65" s="17"/>
      <c r="S65" s="17"/>
      <c r="T65" s="17"/>
      <c r="U65" s="17"/>
      <c r="V65" s="17"/>
      <c r="W65" s="17"/>
      <c r="X65" s="17"/>
    </row>
    <row r="66" spans="2:24">
      <c r="B66" s="21" t="s">
        <v>15</v>
      </c>
      <c r="C66" s="17"/>
      <c r="D66" s="17"/>
      <c r="E66" s="17"/>
      <c r="F66" s="17"/>
      <c r="G66" s="17"/>
      <c r="H66" s="17"/>
      <c r="I66" s="17"/>
      <c r="J66" s="17"/>
      <c r="K66" s="17"/>
      <c r="L66" s="17"/>
      <c r="M66" s="17"/>
      <c r="N66" s="17"/>
      <c r="O66" s="17"/>
      <c r="P66" s="17"/>
      <c r="Q66" s="17"/>
      <c r="R66" s="17"/>
      <c r="S66" s="17"/>
      <c r="T66" s="17"/>
      <c r="U66" s="17"/>
      <c r="V66" s="17"/>
      <c r="W66" s="17"/>
      <c r="X66" s="17"/>
    </row>
    <row r="67" spans="2:24">
      <c r="B67" t="s">
        <v>71</v>
      </c>
      <c r="C67" s="17">
        <v>0</v>
      </c>
      <c r="D67" s="17">
        <v>0</v>
      </c>
      <c r="E67" s="17">
        <v>0</v>
      </c>
      <c r="F67" s="17">
        <v>0</v>
      </c>
      <c r="G67" s="17">
        <v>0</v>
      </c>
      <c r="H67" s="17">
        <v>0</v>
      </c>
      <c r="I67" s="17">
        <v>0</v>
      </c>
      <c r="J67" s="17"/>
      <c r="K67" s="17">
        <v>0</v>
      </c>
      <c r="L67" s="17">
        <v>0</v>
      </c>
      <c r="M67" s="17"/>
      <c r="N67" s="17">
        <v>0</v>
      </c>
      <c r="O67" s="17">
        <v>0</v>
      </c>
      <c r="P67" s="17">
        <v>0</v>
      </c>
      <c r="Q67" s="17">
        <v>0</v>
      </c>
      <c r="R67" s="17">
        <v>0</v>
      </c>
      <c r="S67" s="17"/>
      <c r="T67" s="17">
        <v>0</v>
      </c>
      <c r="U67" s="17">
        <v>0</v>
      </c>
      <c r="V67" s="17">
        <v>0</v>
      </c>
      <c r="W67" s="17">
        <v>0</v>
      </c>
      <c r="X67" s="17">
        <v>0</v>
      </c>
    </row>
    <row r="68" spans="2:24">
      <c r="B68" t="s">
        <v>72</v>
      </c>
      <c r="C68" s="17">
        <v>0</v>
      </c>
      <c r="D68" s="17">
        <v>0</v>
      </c>
      <c r="E68" s="17">
        <v>0</v>
      </c>
      <c r="F68" s="17">
        <v>0</v>
      </c>
      <c r="G68" s="17">
        <v>0</v>
      </c>
      <c r="H68" s="17">
        <v>0</v>
      </c>
      <c r="I68" s="17">
        <v>0</v>
      </c>
      <c r="J68" s="17"/>
      <c r="K68" s="17">
        <v>0</v>
      </c>
      <c r="L68" s="17">
        <v>0</v>
      </c>
      <c r="M68" s="17"/>
      <c r="N68" s="17">
        <v>0</v>
      </c>
      <c r="O68" s="17">
        <v>0</v>
      </c>
      <c r="P68" s="17">
        <v>0</v>
      </c>
      <c r="Q68" s="17">
        <v>0</v>
      </c>
      <c r="R68" s="17">
        <v>0</v>
      </c>
      <c r="S68" s="17"/>
      <c r="T68" s="17">
        <v>0</v>
      </c>
      <c r="U68" s="17">
        <v>0</v>
      </c>
      <c r="V68" s="17">
        <v>0</v>
      </c>
      <c r="W68" s="17">
        <v>0</v>
      </c>
      <c r="X68" s="17">
        <v>0</v>
      </c>
    </row>
    <row r="69" spans="2:24">
      <c r="B69" t="s">
        <v>73</v>
      </c>
      <c r="C69" s="17">
        <v>0</v>
      </c>
      <c r="D69" s="17">
        <v>0</v>
      </c>
      <c r="E69" s="17">
        <v>0</v>
      </c>
      <c r="F69" s="17">
        <v>0</v>
      </c>
      <c r="G69" s="17">
        <v>0</v>
      </c>
      <c r="H69" s="17">
        <v>0</v>
      </c>
      <c r="I69" s="17">
        <v>0</v>
      </c>
      <c r="J69" s="17"/>
      <c r="K69" s="17">
        <v>0</v>
      </c>
      <c r="L69" s="17">
        <v>0</v>
      </c>
      <c r="M69" s="17"/>
      <c r="N69" s="17">
        <v>0</v>
      </c>
      <c r="O69" s="17">
        <v>0</v>
      </c>
      <c r="P69" s="17">
        <v>0</v>
      </c>
      <c r="Q69" s="17">
        <v>0</v>
      </c>
      <c r="R69" s="17">
        <v>0</v>
      </c>
      <c r="S69" s="17"/>
      <c r="T69" s="17">
        <v>0</v>
      </c>
      <c r="U69" s="17">
        <v>0</v>
      </c>
      <c r="V69" s="17">
        <v>0</v>
      </c>
      <c r="W69" s="17">
        <v>0</v>
      </c>
      <c r="X69" s="17">
        <v>0</v>
      </c>
    </row>
    <row r="70" spans="2:24">
      <c r="B70" t="s">
        <v>74</v>
      </c>
      <c r="C70" s="17">
        <v>1</v>
      </c>
      <c r="D70" s="17">
        <v>1</v>
      </c>
      <c r="E70" s="17">
        <v>1</v>
      </c>
      <c r="F70" s="17">
        <v>1</v>
      </c>
      <c r="G70" s="17">
        <v>1</v>
      </c>
      <c r="H70" s="17">
        <v>1</v>
      </c>
      <c r="I70" s="17">
        <v>1</v>
      </c>
      <c r="J70" s="17"/>
      <c r="K70" s="17">
        <v>1</v>
      </c>
      <c r="L70" s="17">
        <v>1</v>
      </c>
      <c r="M70" s="17"/>
      <c r="N70" s="17">
        <v>1</v>
      </c>
      <c r="O70" s="17">
        <v>1</v>
      </c>
      <c r="P70" s="17">
        <v>1</v>
      </c>
      <c r="Q70" s="17">
        <v>1</v>
      </c>
      <c r="R70" s="17">
        <v>1</v>
      </c>
      <c r="S70" s="17"/>
      <c r="T70" s="17">
        <v>1</v>
      </c>
      <c r="U70" s="17">
        <v>1</v>
      </c>
      <c r="V70" s="17">
        <v>1</v>
      </c>
      <c r="W70" s="17">
        <v>1</v>
      </c>
      <c r="X70" s="17">
        <v>1</v>
      </c>
    </row>
    <row r="71" spans="2:24">
      <c r="B71" t="s">
        <v>75</v>
      </c>
      <c r="C71" s="17">
        <v>0</v>
      </c>
      <c r="D71" s="17">
        <v>0</v>
      </c>
      <c r="E71" s="17">
        <v>0</v>
      </c>
      <c r="F71" s="17">
        <v>0</v>
      </c>
      <c r="G71" s="17">
        <v>0</v>
      </c>
      <c r="H71" s="17">
        <v>0</v>
      </c>
      <c r="I71" s="17">
        <v>0</v>
      </c>
      <c r="J71" s="17"/>
      <c r="K71" s="17">
        <v>0</v>
      </c>
      <c r="L71" s="17">
        <v>0</v>
      </c>
      <c r="M71" s="17"/>
      <c r="N71" s="17">
        <v>0</v>
      </c>
      <c r="O71" s="17">
        <v>0</v>
      </c>
      <c r="P71" s="17">
        <v>0</v>
      </c>
      <c r="Q71" s="17">
        <v>0</v>
      </c>
      <c r="R71" s="17">
        <v>0</v>
      </c>
      <c r="S71" s="17"/>
      <c r="T71" s="17">
        <v>0</v>
      </c>
      <c r="U71" s="17">
        <v>0</v>
      </c>
      <c r="V71" s="17">
        <v>0</v>
      </c>
      <c r="W71" s="17">
        <v>0</v>
      </c>
      <c r="X71" s="17">
        <v>0</v>
      </c>
    </row>
    <row r="72" spans="2:24">
      <c r="B72" t="s">
        <v>61</v>
      </c>
      <c r="C72" s="17">
        <v>0</v>
      </c>
      <c r="D72" s="17">
        <v>0</v>
      </c>
      <c r="E72" s="17">
        <v>0</v>
      </c>
      <c r="F72" s="17">
        <v>0</v>
      </c>
      <c r="G72" s="17">
        <v>0</v>
      </c>
      <c r="H72" s="17">
        <v>0</v>
      </c>
      <c r="I72" s="17">
        <v>0</v>
      </c>
      <c r="J72" s="17"/>
      <c r="K72" s="17">
        <v>0</v>
      </c>
      <c r="L72" s="17">
        <v>0</v>
      </c>
      <c r="M72" s="17"/>
      <c r="N72" s="17">
        <v>0</v>
      </c>
      <c r="O72" s="17">
        <v>0</v>
      </c>
      <c r="P72" s="17">
        <v>0</v>
      </c>
      <c r="Q72" s="17">
        <v>0</v>
      </c>
      <c r="R72" s="17">
        <v>0</v>
      </c>
      <c r="S72" s="17"/>
      <c r="T72" s="17">
        <v>0</v>
      </c>
      <c r="U72" s="17">
        <v>0</v>
      </c>
      <c r="V72" s="17">
        <v>0</v>
      </c>
      <c r="W72" s="17">
        <v>0</v>
      </c>
      <c r="X72" s="17">
        <v>0</v>
      </c>
    </row>
    <row r="73" spans="2:24">
      <c r="C73" s="17"/>
      <c r="D73" s="17"/>
      <c r="E73" s="17"/>
      <c r="F73" s="17"/>
      <c r="G73" s="17"/>
      <c r="H73" s="17"/>
      <c r="I73" s="17"/>
      <c r="J73" s="17"/>
      <c r="K73" s="17"/>
      <c r="L73" s="17"/>
      <c r="M73" s="17"/>
      <c r="N73" s="17"/>
      <c r="O73" s="17"/>
      <c r="P73" s="17"/>
      <c r="Q73" s="17"/>
      <c r="R73" s="17"/>
      <c r="S73" s="17"/>
      <c r="T73" s="17"/>
      <c r="U73" s="17"/>
      <c r="V73" s="17"/>
      <c r="W73" s="17"/>
      <c r="X73" s="17"/>
    </row>
    <row r="74" spans="2:24">
      <c r="B74" s="6" t="s">
        <v>78</v>
      </c>
      <c r="C74" s="17"/>
      <c r="D74" s="17"/>
      <c r="E74" s="17"/>
      <c r="F74" s="17"/>
      <c r="G74" s="17"/>
      <c r="H74" s="17"/>
      <c r="I74" s="17"/>
      <c r="J74" s="17"/>
      <c r="K74" s="17"/>
      <c r="L74" s="17"/>
      <c r="M74" s="17"/>
      <c r="N74" s="17"/>
      <c r="O74" s="17"/>
      <c r="P74" s="17"/>
      <c r="Q74" s="17"/>
      <c r="R74" s="17"/>
      <c r="S74" s="17"/>
      <c r="T74" s="17"/>
      <c r="U74" s="17"/>
      <c r="V74" s="17"/>
      <c r="W74" s="17"/>
      <c r="X74" s="17"/>
    </row>
    <row r="75" spans="2:24">
      <c r="B75" s="21" t="s">
        <v>15</v>
      </c>
      <c r="C75" s="17"/>
      <c r="D75" s="17"/>
      <c r="E75" s="17"/>
      <c r="F75" s="17"/>
      <c r="G75" s="17"/>
      <c r="H75" s="17"/>
      <c r="I75" s="17"/>
      <c r="J75" s="17"/>
      <c r="K75" s="17"/>
      <c r="L75" s="17"/>
      <c r="M75" s="17"/>
      <c r="N75" s="17"/>
      <c r="O75" s="17"/>
      <c r="P75" s="17"/>
      <c r="Q75" s="17"/>
      <c r="R75" s="17"/>
      <c r="S75" s="17"/>
      <c r="T75" s="17"/>
      <c r="U75" s="17"/>
      <c r="V75" s="17"/>
      <c r="W75" s="17"/>
      <c r="X75" s="17"/>
    </row>
    <row r="76" spans="2:24">
      <c r="B76" t="s">
        <v>71</v>
      </c>
      <c r="C76" s="17">
        <v>0.64677280098640999</v>
      </c>
      <c r="D76" s="17">
        <v>0.63808180299843698</v>
      </c>
      <c r="E76" s="17">
        <v>0.58022409279049603</v>
      </c>
      <c r="F76" s="17">
        <v>0.65618474510314095</v>
      </c>
      <c r="G76" s="17">
        <v>0.68055167877050404</v>
      </c>
      <c r="H76" s="17">
        <v>0.64992040394942396</v>
      </c>
      <c r="I76" s="17">
        <v>0.66947317150182695</v>
      </c>
      <c r="J76" s="17"/>
      <c r="K76" s="17">
        <v>0.63929348655985097</v>
      </c>
      <c r="L76" s="17">
        <v>0.65331018213847503</v>
      </c>
      <c r="M76" s="17"/>
      <c r="N76" s="17">
        <v>0.63242781315793895</v>
      </c>
      <c r="O76" s="17">
        <v>0.68497000128026098</v>
      </c>
      <c r="P76" s="17">
        <v>0.62342798180656001</v>
      </c>
      <c r="Q76" s="17">
        <v>0.63173113130649305</v>
      </c>
      <c r="R76" s="17">
        <v>0.63048761845561196</v>
      </c>
      <c r="S76" s="17"/>
      <c r="T76" s="17">
        <v>0.59706230110497405</v>
      </c>
      <c r="U76" s="17">
        <v>0.70639267793156002</v>
      </c>
      <c r="V76" s="17">
        <v>0.59647863139722801</v>
      </c>
      <c r="W76" s="17">
        <v>0.719244997628114</v>
      </c>
      <c r="X76" s="17">
        <v>0.54112824106704704</v>
      </c>
    </row>
    <row r="77" spans="2:24">
      <c r="B77" t="s">
        <v>72</v>
      </c>
      <c r="C77" s="17">
        <v>0.22117441542556901</v>
      </c>
      <c r="D77" s="17">
        <v>0.168158120808407</v>
      </c>
      <c r="E77" s="17">
        <v>0.26473138382408801</v>
      </c>
      <c r="F77" s="17">
        <v>0.20378189136052699</v>
      </c>
      <c r="G77" s="17">
        <v>0.22976147086704499</v>
      </c>
      <c r="H77" s="17">
        <v>0.239330039063781</v>
      </c>
      <c r="I77" s="17">
        <v>0.215846206427144</v>
      </c>
      <c r="J77" s="17"/>
      <c r="K77" s="17">
        <v>0.226186591132649</v>
      </c>
      <c r="L77" s="17">
        <v>0.217372885791455</v>
      </c>
      <c r="M77" s="17"/>
      <c r="N77" s="17">
        <v>0.19930023971812599</v>
      </c>
      <c r="O77" s="17">
        <v>0.204453015692412</v>
      </c>
      <c r="P77" s="17">
        <v>0.26232286002253202</v>
      </c>
      <c r="Q77" s="17">
        <v>0.243542487773977</v>
      </c>
      <c r="R77" s="17">
        <v>0.26989338873412999</v>
      </c>
      <c r="S77" s="17"/>
      <c r="T77" s="17">
        <v>0.25583876066085198</v>
      </c>
      <c r="U77" s="17">
        <v>0.17683273676120401</v>
      </c>
      <c r="V77" s="17">
        <v>0.28046681460494099</v>
      </c>
      <c r="W77" s="17">
        <v>0.180334682942147</v>
      </c>
      <c r="X77" s="17">
        <v>0.33187510875867499</v>
      </c>
    </row>
    <row r="78" spans="2:24">
      <c r="B78" t="s">
        <v>73</v>
      </c>
      <c r="C78" s="17">
        <v>7.5026566725998695E-2</v>
      </c>
      <c r="D78" s="17">
        <v>0.112116468336431</v>
      </c>
      <c r="E78" s="17">
        <v>8.9258952873737002E-2</v>
      </c>
      <c r="F78" s="17">
        <v>8.9173472759598499E-2</v>
      </c>
      <c r="G78" s="17">
        <v>4.7426849349173003E-2</v>
      </c>
      <c r="H78" s="17">
        <v>6.9202890090403105E-2</v>
      </c>
      <c r="I78" s="17">
        <v>5.36676317805009E-2</v>
      </c>
      <c r="J78" s="17"/>
      <c r="K78" s="17">
        <v>7.8239083213513194E-2</v>
      </c>
      <c r="L78" s="17">
        <v>7.2259097936550595E-2</v>
      </c>
      <c r="M78" s="17"/>
      <c r="N78" s="17">
        <v>0.104994816033413</v>
      </c>
      <c r="O78" s="17">
        <v>5.3618777514369803E-2</v>
      </c>
      <c r="P78" s="17">
        <v>6.6263847999628797E-2</v>
      </c>
      <c r="Q78" s="17">
        <v>6.9769880790999106E-2</v>
      </c>
      <c r="R78" s="17">
        <v>5.4697594980542601E-2</v>
      </c>
      <c r="S78" s="17"/>
      <c r="T78" s="17">
        <v>8.5906914716124994E-2</v>
      </c>
      <c r="U78" s="17">
        <v>6.3352194688367294E-2</v>
      </c>
      <c r="V78" s="17">
        <v>7.4663020548620798E-2</v>
      </c>
      <c r="W78" s="17">
        <v>4.3561380973133099E-2</v>
      </c>
      <c r="X78" s="17">
        <v>8.8700520000983205E-2</v>
      </c>
    </row>
    <row r="79" spans="2:24">
      <c r="B79" t="s">
        <v>74</v>
      </c>
      <c r="C79" s="17">
        <v>2.08539639419403E-2</v>
      </c>
      <c r="D79" s="17">
        <v>3.5326260049317902E-2</v>
      </c>
      <c r="E79" s="17">
        <v>3.1256648934065198E-2</v>
      </c>
      <c r="F79" s="17">
        <v>2.2250604534034799E-2</v>
      </c>
      <c r="G79" s="17">
        <v>1.41499397260834E-2</v>
      </c>
      <c r="H79" s="17">
        <v>6.8940386943728204E-3</v>
      </c>
      <c r="I79" s="17">
        <v>1.64784289005553E-2</v>
      </c>
      <c r="J79" s="17"/>
      <c r="K79" s="17">
        <v>1.99001965758435E-2</v>
      </c>
      <c r="L79" s="17">
        <v>2.09098694089478E-2</v>
      </c>
      <c r="M79" s="17"/>
      <c r="N79" s="17">
        <v>2.4029647393728999E-2</v>
      </c>
      <c r="O79" s="17">
        <v>1.71318698104586E-2</v>
      </c>
      <c r="P79" s="17">
        <v>1.6655928334171202E-2</v>
      </c>
      <c r="Q79" s="17">
        <v>2.8890223307114399E-2</v>
      </c>
      <c r="R79" s="17">
        <v>2.6092377116925199E-2</v>
      </c>
      <c r="S79" s="17"/>
      <c r="T79" s="17">
        <v>3.0309641425241601E-2</v>
      </c>
      <c r="U79" s="17">
        <v>1.8228227484530499E-2</v>
      </c>
      <c r="V79" s="17">
        <v>2.3148961626860899E-2</v>
      </c>
      <c r="W79" s="17">
        <v>2.1739488062744301E-2</v>
      </c>
      <c r="X79" s="17">
        <v>1.28760341208587E-2</v>
      </c>
    </row>
    <row r="80" spans="2:24">
      <c r="B80" t="s">
        <v>75</v>
      </c>
      <c r="C80" s="17">
        <v>2.0980790508922299E-2</v>
      </c>
      <c r="D80" s="17">
        <v>3.4590190066772601E-2</v>
      </c>
      <c r="E80" s="17">
        <v>2.0236792745132799E-2</v>
      </c>
      <c r="F80" s="17">
        <v>2.00552164192522E-2</v>
      </c>
      <c r="G80" s="17">
        <v>5.5720100802616104E-3</v>
      </c>
      <c r="H80" s="17">
        <v>2.4464678457071998E-2</v>
      </c>
      <c r="I80" s="17">
        <v>2.3508193994615699E-2</v>
      </c>
      <c r="J80" s="17"/>
      <c r="K80" s="17">
        <v>2.2279226976151801E-2</v>
      </c>
      <c r="L80" s="17">
        <v>1.9815902756561098E-2</v>
      </c>
      <c r="M80" s="17"/>
      <c r="N80" s="17">
        <v>2.8561806794152898E-2</v>
      </c>
      <c r="O80" s="17">
        <v>2.0418070529829101E-2</v>
      </c>
      <c r="P80" s="17">
        <v>1.32007613331804E-2</v>
      </c>
      <c r="Q80" s="17">
        <v>1.03902959880248E-2</v>
      </c>
      <c r="R80" s="17">
        <v>1.52603154672991E-2</v>
      </c>
      <c r="S80" s="17"/>
      <c r="T80" s="17">
        <v>1.6229395110893101E-2</v>
      </c>
      <c r="U80" s="17">
        <v>2.9209963549149402E-2</v>
      </c>
      <c r="V80" s="17">
        <v>1.5853552806708599E-2</v>
      </c>
      <c r="W80" s="17">
        <v>2.34631620745758E-2</v>
      </c>
      <c r="X80" s="17">
        <v>1.2823491883600401E-2</v>
      </c>
    </row>
    <row r="81" spans="2:24">
      <c r="B81" t="s">
        <v>61</v>
      </c>
      <c r="C81" s="17">
        <v>1.51914624111592E-2</v>
      </c>
      <c r="D81" s="17">
        <v>1.17271577406339E-2</v>
      </c>
      <c r="E81" s="17">
        <v>1.4292128832481399E-2</v>
      </c>
      <c r="F81" s="17">
        <v>8.5540698234461907E-3</v>
      </c>
      <c r="G81" s="17">
        <v>2.25380512069332E-2</v>
      </c>
      <c r="H81" s="17">
        <v>1.01879497449473E-2</v>
      </c>
      <c r="I81" s="17">
        <v>2.1026367395357098E-2</v>
      </c>
      <c r="J81" s="17"/>
      <c r="K81" s="17">
        <v>1.41014155419913E-2</v>
      </c>
      <c r="L81" s="17">
        <v>1.6332061968010798E-2</v>
      </c>
      <c r="M81" s="17"/>
      <c r="N81" s="17">
        <v>1.06856769026396E-2</v>
      </c>
      <c r="O81" s="17">
        <v>1.9408265172670199E-2</v>
      </c>
      <c r="P81" s="17">
        <v>1.81286205039278E-2</v>
      </c>
      <c r="Q81" s="17">
        <v>1.5675980833391501E-2</v>
      </c>
      <c r="R81" s="17">
        <v>3.5687052454911302E-3</v>
      </c>
      <c r="S81" s="17"/>
      <c r="T81" s="17">
        <v>1.4652986981914499E-2</v>
      </c>
      <c r="U81" s="17">
        <v>5.98419958518867E-3</v>
      </c>
      <c r="V81" s="17">
        <v>9.3890190156400502E-3</v>
      </c>
      <c r="W81" s="17">
        <v>1.16562883192856E-2</v>
      </c>
      <c r="X81" s="17">
        <v>1.2596604168835001E-2</v>
      </c>
    </row>
    <row r="82" spans="2:24">
      <c r="C82" s="17"/>
      <c r="D82" s="17"/>
      <c r="E82" s="17"/>
      <c r="F82" s="17"/>
      <c r="G82" s="17"/>
      <c r="H82" s="17"/>
      <c r="I82" s="17"/>
      <c r="J82" s="17"/>
      <c r="K82" s="17"/>
      <c r="L82" s="17"/>
      <c r="M82" s="17"/>
      <c r="N82" s="17"/>
      <c r="O82" s="17"/>
      <c r="P82" s="17"/>
      <c r="Q82" s="17"/>
      <c r="R82" s="17"/>
      <c r="S82" s="17"/>
      <c r="T82" s="17"/>
      <c r="U82" s="17"/>
      <c r="V82" s="17"/>
      <c r="W82" s="17"/>
      <c r="X82" s="17"/>
    </row>
    <row r="83" spans="2:24">
      <c r="B83" s="6" t="s">
        <v>79</v>
      </c>
      <c r="C83" s="17"/>
      <c r="D83" s="17"/>
      <c r="E83" s="17"/>
      <c r="F83" s="17"/>
      <c r="G83" s="17"/>
      <c r="H83" s="17"/>
      <c r="I83" s="17"/>
      <c r="J83" s="17"/>
      <c r="K83" s="17"/>
      <c r="L83" s="17"/>
      <c r="M83" s="17"/>
      <c r="N83" s="17"/>
      <c r="O83" s="17"/>
      <c r="P83" s="17"/>
      <c r="Q83" s="17"/>
      <c r="R83" s="17"/>
      <c r="S83" s="17"/>
      <c r="T83" s="17"/>
      <c r="U83" s="17"/>
      <c r="V83" s="17"/>
      <c r="W83" s="17"/>
      <c r="X83" s="17"/>
    </row>
    <row r="84" spans="2:24">
      <c r="B84" s="21" t="s">
        <v>15</v>
      </c>
      <c r="C84" s="17"/>
      <c r="D84" s="17"/>
      <c r="E84" s="17"/>
      <c r="F84" s="17"/>
      <c r="G84" s="17"/>
      <c r="H84" s="17"/>
      <c r="I84" s="17"/>
      <c r="J84" s="17"/>
      <c r="K84" s="17"/>
      <c r="L84" s="17"/>
      <c r="M84" s="17"/>
      <c r="N84" s="17"/>
      <c r="O84" s="17"/>
      <c r="P84" s="17"/>
      <c r="Q84" s="17"/>
      <c r="R84" s="17"/>
      <c r="S84" s="17"/>
      <c r="T84" s="17"/>
      <c r="U84" s="17"/>
      <c r="V84" s="17"/>
      <c r="W84" s="17"/>
      <c r="X84" s="17"/>
    </row>
    <row r="85" spans="2:24">
      <c r="B85" t="s">
        <v>80</v>
      </c>
      <c r="C85" s="17">
        <v>0.20556742097767999</v>
      </c>
      <c r="D85" s="17">
        <v>0.21551155691988799</v>
      </c>
      <c r="E85" s="17">
        <v>0.33075860555863701</v>
      </c>
      <c r="F85" s="17">
        <v>0.233252289244542</v>
      </c>
      <c r="G85" s="17">
        <v>0.238099014780392</v>
      </c>
      <c r="H85" s="17">
        <v>0.16959905826650501</v>
      </c>
      <c r="I85" s="17">
        <v>7.2233836389127698E-2</v>
      </c>
      <c r="J85" s="17"/>
      <c r="K85" s="17">
        <v>0.189199537909466</v>
      </c>
      <c r="L85" s="17">
        <v>0.22159799625304699</v>
      </c>
      <c r="M85" s="17"/>
      <c r="N85" s="17">
        <v>0.169330831517012</v>
      </c>
      <c r="O85" s="17">
        <v>0.19665446657808</v>
      </c>
      <c r="P85" s="17">
        <v>0.20938855488204799</v>
      </c>
      <c r="Q85" s="17">
        <v>0.20323078604255199</v>
      </c>
      <c r="R85" s="17">
        <v>0.31912736288214399</v>
      </c>
      <c r="S85" s="17"/>
      <c r="T85" s="17">
        <v>0.24044114058250199</v>
      </c>
      <c r="U85" s="17">
        <v>0.20947872419723501</v>
      </c>
      <c r="V85" s="17">
        <v>0.20300515484950801</v>
      </c>
      <c r="W85" s="17">
        <v>0.23834126824610499</v>
      </c>
      <c r="X85" s="17">
        <v>0.124492424025654</v>
      </c>
    </row>
    <row r="86" spans="2:24">
      <c r="B86" t="s">
        <v>81</v>
      </c>
      <c r="C86" s="17">
        <v>0.28379283910567499</v>
      </c>
      <c r="D86" s="17">
        <v>0.355800420463183</v>
      </c>
      <c r="E86" s="17">
        <v>0.33906744376839998</v>
      </c>
      <c r="F86" s="17">
        <v>0.34698279021310602</v>
      </c>
      <c r="G86" s="17">
        <v>0.27700831073169102</v>
      </c>
      <c r="H86" s="17">
        <v>0.264112998950915</v>
      </c>
      <c r="I86" s="17">
        <v>0.15830738014471499</v>
      </c>
      <c r="J86" s="17"/>
      <c r="K86" s="17">
        <v>0.28661961808554798</v>
      </c>
      <c r="L86" s="17">
        <v>0.28243753495635598</v>
      </c>
      <c r="M86" s="17"/>
      <c r="N86" s="17">
        <v>0.220236615187174</v>
      </c>
      <c r="O86" s="17">
        <v>0.25651587673305298</v>
      </c>
      <c r="P86" s="17">
        <v>0.32134176431523398</v>
      </c>
      <c r="Q86" s="17">
        <v>0.38527934470561098</v>
      </c>
      <c r="R86" s="17">
        <v>0.36318191789069898</v>
      </c>
      <c r="S86" s="17"/>
      <c r="T86" s="17">
        <v>0.34710254885497299</v>
      </c>
      <c r="U86" s="17">
        <v>0.27893834377661803</v>
      </c>
      <c r="V86" s="17">
        <v>0.265178846711834</v>
      </c>
      <c r="W86" s="17">
        <v>0.28671090286496498</v>
      </c>
      <c r="X86" s="17">
        <v>0.28932969761886401</v>
      </c>
    </row>
    <row r="87" spans="2:24">
      <c r="B87" t="s">
        <v>82</v>
      </c>
      <c r="C87" s="17">
        <v>0.225917705454899</v>
      </c>
      <c r="D87" s="17">
        <v>0.21419945907452501</v>
      </c>
      <c r="E87" s="17">
        <v>0.17667815073616799</v>
      </c>
      <c r="F87" s="17">
        <v>0.23968285882535501</v>
      </c>
      <c r="G87" s="17">
        <v>0.25704628289859899</v>
      </c>
      <c r="H87" s="17">
        <v>0.224023186758705</v>
      </c>
      <c r="I87" s="17">
        <v>0.23851288413240501</v>
      </c>
      <c r="J87" s="17"/>
      <c r="K87" s="17">
        <v>0.227819376779519</v>
      </c>
      <c r="L87" s="17">
        <v>0.22517950039918999</v>
      </c>
      <c r="M87" s="17"/>
      <c r="N87" s="17">
        <v>0.22528799052023399</v>
      </c>
      <c r="O87" s="17">
        <v>0.246526566360769</v>
      </c>
      <c r="P87" s="17">
        <v>0.219494629838665</v>
      </c>
      <c r="Q87" s="17">
        <v>0.21384894018713699</v>
      </c>
      <c r="R87" s="17">
        <v>0.18274851306915499</v>
      </c>
      <c r="S87" s="17"/>
      <c r="T87" s="17">
        <v>0.19694527798852701</v>
      </c>
      <c r="U87" s="17">
        <v>0.227728592356542</v>
      </c>
      <c r="V87" s="17">
        <v>0.25978456021802598</v>
      </c>
      <c r="W87" s="17">
        <v>0.22410031308395401</v>
      </c>
      <c r="X87" s="17">
        <v>0.25570747627996199</v>
      </c>
    </row>
    <row r="88" spans="2:24">
      <c r="B88" t="s">
        <v>83</v>
      </c>
      <c r="C88" s="17">
        <v>0.16461047897227499</v>
      </c>
      <c r="D88" s="17">
        <v>0.11556315511739899</v>
      </c>
      <c r="E88" s="17">
        <v>0.10714401625020201</v>
      </c>
      <c r="F88" s="17">
        <v>9.98905918138253E-2</v>
      </c>
      <c r="G88" s="17">
        <v>0.16603315630957</v>
      </c>
      <c r="H88" s="17">
        <v>0.20730348978378499</v>
      </c>
      <c r="I88" s="17">
        <v>0.26686019032574099</v>
      </c>
      <c r="J88" s="17"/>
      <c r="K88" s="17">
        <v>0.17516007860708799</v>
      </c>
      <c r="L88" s="17">
        <v>0.15313114580596299</v>
      </c>
      <c r="M88" s="17"/>
      <c r="N88" s="17">
        <v>0.19983612626177899</v>
      </c>
      <c r="O88" s="17">
        <v>0.18935158085121701</v>
      </c>
      <c r="P88" s="17">
        <v>0.15187503653721299</v>
      </c>
      <c r="Q88" s="17">
        <v>0.14178887228933901</v>
      </c>
      <c r="R88" s="17">
        <v>8.96945890877449E-2</v>
      </c>
      <c r="S88" s="17"/>
      <c r="T88" s="17">
        <v>0.14094405136610699</v>
      </c>
      <c r="U88" s="17">
        <v>0.15859338489131</v>
      </c>
      <c r="V88" s="17">
        <v>0.180135944116322</v>
      </c>
      <c r="W88" s="17">
        <v>0.138998956758974</v>
      </c>
      <c r="X88" s="17">
        <v>0.21833687424606499</v>
      </c>
    </row>
    <row r="89" spans="2:24">
      <c r="B89" t="s">
        <v>84</v>
      </c>
      <c r="C89" s="17">
        <v>0.103752089240826</v>
      </c>
      <c r="D89" s="17">
        <v>6.9999611634046999E-2</v>
      </c>
      <c r="E89" s="17">
        <v>2.2755687007067499E-2</v>
      </c>
      <c r="F89" s="17">
        <v>5.7109290949869003E-2</v>
      </c>
      <c r="G89" s="17">
        <v>5.0637339940467603E-2</v>
      </c>
      <c r="H89" s="17">
        <v>0.12806211596172901</v>
      </c>
      <c r="I89" s="17">
        <v>0.25686359304258899</v>
      </c>
      <c r="J89" s="17"/>
      <c r="K89" s="17">
        <v>0.109428594046276</v>
      </c>
      <c r="L89" s="17">
        <v>9.8719076451546803E-2</v>
      </c>
      <c r="M89" s="17"/>
      <c r="N89" s="17">
        <v>0.16687749332539001</v>
      </c>
      <c r="O89" s="17">
        <v>0.101322412335596</v>
      </c>
      <c r="P89" s="17">
        <v>8.5399134941987906E-2</v>
      </c>
      <c r="Q89" s="17">
        <v>4.5410431577850401E-2</v>
      </c>
      <c r="R89" s="17">
        <v>3.7800570443348801E-2</v>
      </c>
      <c r="S89" s="17"/>
      <c r="T89" s="17">
        <v>5.9708550203775197E-2</v>
      </c>
      <c r="U89" s="17">
        <v>0.114530170583998</v>
      </c>
      <c r="V89" s="17">
        <v>8.5693548318406504E-2</v>
      </c>
      <c r="W89" s="17">
        <v>8.5576136533541E-2</v>
      </c>
      <c r="X89" s="17">
        <v>0.105976391852152</v>
      </c>
    </row>
    <row r="90" spans="2:24">
      <c r="B90" t="s">
        <v>61</v>
      </c>
      <c r="C90" s="17">
        <v>1.6359466248645201E-2</v>
      </c>
      <c r="D90" s="17">
        <v>2.89257967909574E-2</v>
      </c>
      <c r="E90" s="17">
        <v>2.35960966795251E-2</v>
      </c>
      <c r="F90" s="17">
        <v>2.3082178953302699E-2</v>
      </c>
      <c r="G90" s="17">
        <v>1.11758953392806E-2</v>
      </c>
      <c r="H90" s="17">
        <v>6.8991502783611004E-3</v>
      </c>
      <c r="I90" s="17">
        <v>7.2221159654222503E-3</v>
      </c>
      <c r="J90" s="17"/>
      <c r="K90" s="17">
        <v>1.1772794572102899E-2</v>
      </c>
      <c r="L90" s="17">
        <v>1.8934746133896702E-2</v>
      </c>
      <c r="M90" s="17"/>
      <c r="N90" s="17">
        <v>1.8430943188411399E-2</v>
      </c>
      <c r="O90" s="17">
        <v>9.6290971412858004E-3</v>
      </c>
      <c r="P90" s="17">
        <v>1.25008794848522E-2</v>
      </c>
      <c r="Q90" s="17">
        <v>1.04416251975112E-2</v>
      </c>
      <c r="R90" s="17">
        <v>7.4470466269077199E-3</v>
      </c>
      <c r="S90" s="17"/>
      <c r="T90" s="17">
        <v>1.48584310041159E-2</v>
      </c>
      <c r="U90" s="17">
        <v>1.0730784194297301E-2</v>
      </c>
      <c r="V90" s="17">
        <v>6.2019457859040297E-3</v>
      </c>
      <c r="W90" s="17">
        <v>2.6272422512461001E-2</v>
      </c>
      <c r="X90" s="17">
        <v>6.1571359773034198E-3</v>
      </c>
    </row>
    <row r="91" spans="2:24">
      <c r="C91" s="17"/>
      <c r="D91" s="17"/>
      <c r="E91" s="17"/>
      <c r="F91" s="17"/>
      <c r="G91" s="17"/>
      <c r="H91" s="17"/>
      <c r="I91" s="17"/>
      <c r="J91" s="17"/>
      <c r="K91" s="17"/>
      <c r="L91" s="17"/>
      <c r="M91" s="17"/>
      <c r="N91" s="17"/>
      <c r="O91" s="17"/>
      <c r="P91" s="17"/>
      <c r="Q91" s="17"/>
      <c r="R91" s="17"/>
      <c r="S91" s="17"/>
      <c r="T91" s="17"/>
      <c r="U91" s="17"/>
      <c r="V91" s="17"/>
      <c r="W91" s="17"/>
      <c r="X91" s="17"/>
    </row>
    <row r="92" spans="2:24">
      <c r="B92" s="6" t="s">
        <v>85</v>
      </c>
      <c r="C92" s="17"/>
      <c r="D92" s="17"/>
      <c r="E92" s="17"/>
      <c r="F92" s="17"/>
      <c r="G92" s="17"/>
      <c r="H92" s="17"/>
      <c r="I92" s="17"/>
      <c r="J92" s="17"/>
      <c r="K92" s="17"/>
      <c r="L92" s="17"/>
      <c r="M92" s="17"/>
      <c r="N92" s="17"/>
      <c r="O92" s="17"/>
      <c r="P92" s="17"/>
      <c r="Q92" s="17"/>
      <c r="R92" s="17"/>
      <c r="S92" s="17"/>
      <c r="T92" s="17"/>
      <c r="U92" s="17"/>
      <c r="V92" s="17"/>
      <c r="W92" s="17"/>
      <c r="X92" s="17"/>
    </row>
    <row r="93" spans="2:24">
      <c r="B93" s="21" t="s">
        <v>15</v>
      </c>
      <c r="C93" s="17"/>
      <c r="D93" s="17"/>
      <c r="E93" s="17"/>
      <c r="F93" s="17"/>
      <c r="G93" s="17"/>
      <c r="H93" s="17"/>
      <c r="I93" s="17"/>
      <c r="J93" s="17"/>
      <c r="K93" s="17"/>
      <c r="L93" s="17"/>
      <c r="M93" s="17"/>
      <c r="N93" s="17"/>
      <c r="O93" s="17"/>
      <c r="P93" s="17"/>
      <c r="Q93" s="17"/>
      <c r="R93" s="17"/>
      <c r="S93" s="17"/>
      <c r="T93" s="17"/>
      <c r="U93" s="17"/>
      <c r="V93" s="17"/>
      <c r="W93" s="17"/>
      <c r="X93" s="17"/>
    </row>
    <row r="94" spans="2:24">
      <c r="B94" t="s">
        <v>86</v>
      </c>
      <c r="C94" s="17">
        <v>0.52611606566869995</v>
      </c>
      <c r="D94" s="17">
        <v>0.47724325421873398</v>
      </c>
      <c r="E94" s="17">
        <v>0.54599650527101695</v>
      </c>
      <c r="F94" s="17">
        <v>0.54036807573238099</v>
      </c>
      <c r="G94" s="17">
        <v>0.52635293955600104</v>
      </c>
      <c r="H94" s="17">
        <v>0.53045032473540898</v>
      </c>
      <c r="I94" s="17">
        <v>0.52752979210303397</v>
      </c>
      <c r="J94" s="17"/>
      <c r="K94" s="17">
        <v>0.50066297907971602</v>
      </c>
      <c r="L94" s="17">
        <v>0.54962039307014499</v>
      </c>
      <c r="M94" s="17"/>
      <c r="N94" s="17">
        <v>0.48183104477175198</v>
      </c>
      <c r="O94" s="17">
        <v>0.55861249818551895</v>
      </c>
      <c r="P94" s="17">
        <v>0.50645748674094604</v>
      </c>
      <c r="Q94" s="17">
        <v>0.55206824196916104</v>
      </c>
      <c r="R94" s="17">
        <v>0.52789759380317502</v>
      </c>
      <c r="S94" s="17"/>
      <c r="T94" s="17">
        <v>0.53945534934138195</v>
      </c>
      <c r="U94" s="17">
        <v>0.58064830446267701</v>
      </c>
      <c r="V94" s="17">
        <v>0.48383360924569402</v>
      </c>
      <c r="W94" s="17">
        <v>0.53611178290172201</v>
      </c>
      <c r="X94" s="17">
        <v>0.39403991920505499</v>
      </c>
    </row>
    <row r="95" spans="2:24">
      <c r="B95" t="s">
        <v>87</v>
      </c>
      <c r="C95" s="17">
        <v>0.299158322469601</v>
      </c>
      <c r="D95" s="17">
        <v>0.34868382797764402</v>
      </c>
      <c r="E95" s="17">
        <v>0.310922210268882</v>
      </c>
      <c r="F95" s="17">
        <v>0.31741437419879498</v>
      </c>
      <c r="G95" s="17">
        <v>0.29542999616521098</v>
      </c>
      <c r="H95" s="17">
        <v>0.26913337891330702</v>
      </c>
      <c r="I95" s="17">
        <v>0.265087627914527</v>
      </c>
      <c r="J95" s="17"/>
      <c r="K95" s="17">
        <v>0.32108663693010198</v>
      </c>
      <c r="L95" s="17">
        <v>0.27921184180683301</v>
      </c>
      <c r="M95" s="17"/>
      <c r="N95" s="17">
        <v>0.28981486801551398</v>
      </c>
      <c r="O95" s="17">
        <v>0.28650415754276698</v>
      </c>
      <c r="P95" s="17">
        <v>0.314109407331782</v>
      </c>
      <c r="Q95" s="17">
        <v>0.30063144423210703</v>
      </c>
      <c r="R95" s="17">
        <v>0.34278029150994399</v>
      </c>
      <c r="S95" s="17"/>
      <c r="T95" s="17">
        <v>0.31933955717948298</v>
      </c>
      <c r="U95" s="17">
        <v>0.26262073447353801</v>
      </c>
      <c r="V95" s="17">
        <v>0.33943520217570999</v>
      </c>
      <c r="W95" s="17">
        <v>0.28948005782908898</v>
      </c>
      <c r="X95" s="17">
        <v>0.389199258154313</v>
      </c>
    </row>
    <row r="96" spans="2:24">
      <c r="B96" t="s">
        <v>88</v>
      </c>
      <c r="C96" s="17">
        <v>0.10690281744962001</v>
      </c>
      <c r="D96" s="17">
        <v>9.3989300250733099E-2</v>
      </c>
      <c r="E96" s="17">
        <v>0.10198269553513301</v>
      </c>
      <c r="F96" s="17">
        <v>8.51451643942438E-2</v>
      </c>
      <c r="G96" s="17">
        <v>0.102688568543694</v>
      </c>
      <c r="H96" s="17">
        <v>0.127269118411386</v>
      </c>
      <c r="I96" s="17">
        <v>0.12696967201565801</v>
      </c>
      <c r="J96" s="17"/>
      <c r="K96" s="17">
        <v>0.121900612649726</v>
      </c>
      <c r="L96" s="17">
        <v>9.2776005278950496E-2</v>
      </c>
      <c r="M96" s="17"/>
      <c r="N96" s="17">
        <v>0.13353346342690101</v>
      </c>
      <c r="O96" s="17">
        <v>9.6015114408834298E-2</v>
      </c>
      <c r="P96" s="17">
        <v>0.115308350504259</v>
      </c>
      <c r="Q96" s="17">
        <v>9.8123470295948201E-2</v>
      </c>
      <c r="R96" s="17">
        <v>8.2387401794311602E-2</v>
      </c>
      <c r="S96" s="17"/>
      <c r="T96" s="17">
        <v>9.0051689508360303E-2</v>
      </c>
      <c r="U96" s="17">
        <v>9.8091902350301199E-2</v>
      </c>
      <c r="V96" s="17">
        <v>8.8745285120649095E-2</v>
      </c>
      <c r="W96" s="17">
        <v>0.113857940722388</v>
      </c>
      <c r="X96" s="17">
        <v>0.131416931193683</v>
      </c>
    </row>
    <row r="97" spans="2:24">
      <c r="B97" t="s">
        <v>89</v>
      </c>
      <c r="C97" s="17">
        <v>3.9962726823584198E-2</v>
      </c>
      <c r="D97" s="17">
        <v>4.1761786906225597E-2</v>
      </c>
      <c r="E97" s="17">
        <v>2.6275915165225799E-2</v>
      </c>
      <c r="F97" s="17">
        <v>2.8478676901092001E-2</v>
      </c>
      <c r="G97" s="17">
        <v>5.0155178262707198E-2</v>
      </c>
      <c r="H97" s="17">
        <v>4.8740924930815901E-2</v>
      </c>
      <c r="I97" s="17">
        <v>4.5127156453542497E-2</v>
      </c>
      <c r="J97" s="17"/>
      <c r="K97" s="17">
        <v>3.6781048723308403E-2</v>
      </c>
      <c r="L97" s="17">
        <v>4.2290657147371201E-2</v>
      </c>
      <c r="M97" s="17"/>
      <c r="N97" s="17">
        <v>5.6359042995587999E-2</v>
      </c>
      <c r="O97" s="17">
        <v>3.43381685849765E-2</v>
      </c>
      <c r="P97" s="17">
        <v>4.3625562760813703E-2</v>
      </c>
      <c r="Q97" s="17">
        <v>2.33467123924249E-2</v>
      </c>
      <c r="R97" s="17">
        <v>3.5512044795212097E-2</v>
      </c>
      <c r="S97" s="17"/>
      <c r="T97" s="17">
        <v>1.8138136626703098E-2</v>
      </c>
      <c r="U97" s="17">
        <v>3.8586783624858199E-2</v>
      </c>
      <c r="V97" s="17">
        <v>6.5826322257757003E-2</v>
      </c>
      <c r="W97" s="17">
        <v>3.8538665692132199E-2</v>
      </c>
      <c r="X97" s="17">
        <v>7.9066233447516607E-2</v>
      </c>
    </row>
    <row r="98" spans="2:24">
      <c r="B98" t="s">
        <v>61</v>
      </c>
      <c r="C98" s="17">
        <v>2.7860067588494401E-2</v>
      </c>
      <c r="D98" s="17">
        <v>3.8321830646663502E-2</v>
      </c>
      <c r="E98" s="17">
        <v>1.4822673759741899E-2</v>
      </c>
      <c r="F98" s="17">
        <v>2.8593708773487801E-2</v>
      </c>
      <c r="G98" s="17">
        <v>2.5373317472386799E-2</v>
      </c>
      <c r="H98" s="17">
        <v>2.4406253009081801E-2</v>
      </c>
      <c r="I98" s="17">
        <v>3.5285751513238102E-2</v>
      </c>
      <c r="J98" s="17"/>
      <c r="K98" s="17">
        <v>1.9568722617146799E-2</v>
      </c>
      <c r="L98" s="17">
        <v>3.6101102696699999E-2</v>
      </c>
      <c r="M98" s="17"/>
      <c r="N98" s="17">
        <v>3.8461580790245198E-2</v>
      </c>
      <c r="O98" s="17">
        <v>2.4530061277903002E-2</v>
      </c>
      <c r="P98" s="17">
        <v>2.04991926622001E-2</v>
      </c>
      <c r="Q98" s="17">
        <v>2.58301311103591E-2</v>
      </c>
      <c r="R98" s="17">
        <v>1.14226680973576E-2</v>
      </c>
      <c r="S98" s="17"/>
      <c r="T98" s="17">
        <v>3.3015267344071599E-2</v>
      </c>
      <c r="U98" s="17">
        <v>2.0052275088625501E-2</v>
      </c>
      <c r="V98" s="17">
        <v>2.2159581200189401E-2</v>
      </c>
      <c r="W98" s="17">
        <v>2.20115528546692E-2</v>
      </c>
      <c r="X98" s="17">
        <v>6.2776579994322304E-3</v>
      </c>
    </row>
    <row r="99" spans="2:24">
      <c r="C99" s="17"/>
      <c r="D99" s="17"/>
      <c r="E99" s="17"/>
      <c r="F99" s="17"/>
      <c r="G99" s="17"/>
      <c r="H99" s="17"/>
      <c r="I99" s="17"/>
      <c r="J99" s="17"/>
      <c r="K99" s="17"/>
      <c r="L99" s="17"/>
      <c r="M99" s="17"/>
      <c r="N99" s="17"/>
      <c r="O99" s="17"/>
      <c r="P99" s="17"/>
      <c r="Q99" s="17"/>
      <c r="R99" s="17"/>
      <c r="S99" s="17"/>
      <c r="T99" s="17"/>
      <c r="U99" s="17"/>
      <c r="V99" s="17"/>
      <c r="W99" s="17"/>
      <c r="X99" s="17"/>
    </row>
    <row r="100" spans="2:24">
      <c r="B100" s="6" t="s">
        <v>90</v>
      </c>
      <c r="C100" s="17"/>
      <c r="D100" s="17"/>
      <c r="E100" s="17"/>
      <c r="F100" s="17"/>
      <c r="G100" s="17"/>
      <c r="H100" s="17"/>
      <c r="I100" s="17"/>
      <c r="J100" s="17"/>
      <c r="K100" s="17"/>
      <c r="L100" s="17"/>
      <c r="M100" s="17"/>
      <c r="N100" s="17"/>
      <c r="O100" s="17"/>
      <c r="P100" s="17"/>
      <c r="Q100" s="17"/>
      <c r="R100" s="17"/>
      <c r="S100" s="17"/>
      <c r="T100" s="17"/>
      <c r="U100" s="17"/>
      <c r="V100" s="17"/>
      <c r="W100" s="17"/>
      <c r="X100" s="17"/>
    </row>
    <row r="101" spans="2:24">
      <c r="B101" s="21" t="s">
        <v>15</v>
      </c>
      <c r="C101" s="17"/>
      <c r="D101" s="17"/>
      <c r="E101" s="17"/>
      <c r="F101" s="17"/>
      <c r="G101" s="17"/>
      <c r="H101" s="17"/>
      <c r="I101" s="17"/>
      <c r="J101" s="17"/>
      <c r="K101" s="17"/>
      <c r="L101" s="17"/>
      <c r="M101" s="17"/>
      <c r="N101" s="17"/>
      <c r="O101" s="17"/>
      <c r="P101" s="17"/>
      <c r="Q101" s="17"/>
      <c r="R101" s="17"/>
      <c r="S101" s="17"/>
      <c r="T101" s="17"/>
      <c r="U101" s="17"/>
      <c r="V101" s="17"/>
      <c r="W101" s="17"/>
      <c r="X101" s="17"/>
    </row>
    <row r="102" spans="2:24">
      <c r="B102" t="s">
        <v>86</v>
      </c>
      <c r="C102" s="17">
        <v>0.60294164075877899</v>
      </c>
      <c r="D102" s="17">
        <v>0.52689448035568598</v>
      </c>
      <c r="E102" s="17">
        <v>0.60016849681340501</v>
      </c>
      <c r="F102" s="17">
        <v>0.59628414802954599</v>
      </c>
      <c r="G102" s="17">
        <v>0.53605244742921898</v>
      </c>
      <c r="H102" s="17">
        <v>0.66055331800797201</v>
      </c>
      <c r="I102" s="17">
        <v>0.67657507944730699</v>
      </c>
      <c r="J102" s="17"/>
      <c r="K102" s="17">
        <v>0.57804336324304695</v>
      </c>
      <c r="L102" s="17">
        <v>0.62628471919902495</v>
      </c>
      <c r="M102" s="17"/>
      <c r="N102" s="17">
        <v>0.600214926038798</v>
      </c>
      <c r="O102" s="17">
        <v>0.61353214311672999</v>
      </c>
      <c r="P102" s="17">
        <v>0.59332836556567004</v>
      </c>
      <c r="Q102" s="17">
        <v>0.57348161119809105</v>
      </c>
      <c r="R102" s="17">
        <v>0.597178100263968</v>
      </c>
      <c r="S102" s="17"/>
      <c r="T102" s="17">
        <v>0.61231555921473602</v>
      </c>
      <c r="U102" s="17">
        <v>0.63005060271880198</v>
      </c>
      <c r="V102" s="17">
        <v>0.61028377087646701</v>
      </c>
      <c r="W102" s="17">
        <v>0.54289322102423698</v>
      </c>
      <c r="X102" s="17">
        <v>0.55987584089911102</v>
      </c>
    </row>
    <row r="103" spans="2:24">
      <c r="B103" t="s">
        <v>87</v>
      </c>
      <c r="C103" s="17">
        <v>0.274689146253634</v>
      </c>
      <c r="D103" s="17">
        <v>0.28547525249902</v>
      </c>
      <c r="E103" s="17">
        <v>0.293608974530495</v>
      </c>
      <c r="F103" s="17">
        <v>0.26225039859127502</v>
      </c>
      <c r="G103" s="17">
        <v>0.32508972424166999</v>
      </c>
      <c r="H103" s="17">
        <v>0.249503388452741</v>
      </c>
      <c r="I103" s="17">
        <v>0.23830210829409201</v>
      </c>
      <c r="J103" s="17"/>
      <c r="K103" s="17">
        <v>0.29650880487262599</v>
      </c>
      <c r="L103" s="17">
        <v>0.25374792775678501</v>
      </c>
      <c r="M103" s="17"/>
      <c r="N103" s="17">
        <v>0.26558695803585303</v>
      </c>
      <c r="O103" s="17">
        <v>0.27217584015555502</v>
      </c>
      <c r="P103" s="17">
        <v>0.28693165684335897</v>
      </c>
      <c r="Q103" s="17">
        <v>0.30010723870383699</v>
      </c>
      <c r="R103" s="17">
        <v>0.29172855824286198</v>
      </c>
      <c r="S103" s="17"/>
      <c r="T103" s="17">
        <v>0.270716870508866</v>
      </c>
      <c r="U103" s="17">
        <v>0.26021465652416598</v>
      </c>
      <c r="V103" s="17">
        <v>0.28839818614885698</v>
      </c>
      <c r="W103" s="17">
        <v>0.314425983262829</v>
      </c>
      <c r="X103" s="17">
        <v>0.300059595584525</v>
      </c>
    </row>
    <row r="104" spans="2:24">
      <c r="B104" t="s">
        <v>88</v>
      </c>
      <c r="C104" s="17">
        <v>8.4180743973872901E-2</v>
      </c>
      <c r="D104" s="17">
        <v>0.12784207774921999</v>
      </c>
      <c r="E104" s="17">
        <v>7.9724868264054893E-2</v>
      </c>
      <c r="F104" s="17">
        <v>9.58457432983503E-2</v>
      </c>
      <c r="G104" s="17">
        <v>8.0968685331179499E-2</v>
      </c>
      <c r="H104" s="17">
        <v>5.5626980913008599E-2</v>
      </c>
      <c r="I104" s="17">
        <v>7.1162792550207105E-2</v>
      </c>
      <c r="J104" s="17"/>
      <c r="K104" s="17">
        <v>9.31399742839078E-2</v>
      </c>
      <c r="L104" s="17">
        <v>7.5842573132239202E-2</v>
      </c>
      <c r="M104" s="17"/>
      <c r="N104" s="17">
        <v>8.2240625293647798E-2</v>
      </c>
      <c r="O104" s="17">
        <v>7.8271291084029401E-2</v>
      </c>
      <c r="P104" s="17">
        <v>8.1788557293270406E-2</v>
      </c>
      <c r="Q104" s="17">
        <v>9.8068493678464194E-2</v>
      </c>
      <c r="R104" s="17">
        <v>8.3178124258669994E-2</v>
      </c>
      <c r="S104" s="17"/>
      <c r="T104" s="17">
        <v>8.0401490897380495E-2</v>
      </c>
      <c r="U104" s="17">
        <v>7.2175935603248198E-2</v>
      </c>
      <c r="V104" s="17">
        <v>6.4700678686513094E-2</v>
      </c>
      <c r="W104" s="17">
        <v>9.5176842382663898E-2</v>
      </c>
      <c r="X104" s="17">
        <v>0.10231523982789099</v>
      </c>
    </row>
    <row r="105" spans="2:24">
      <c r="B105" t="s">
        <v>91</v>
      </c>
      <c r="C105" s="17">
        <v>1.5344016951568401E-2</v>
      </c>
      <c r="D105" s="17">
        <v>2.7782413905177401E-2</v>
      </c>
      <c r="E105" s="17">
        <v>8.5525280635708502E-3</v>
      </c>
      <c r="F105" s="17">
        <v>1.7231132462071801E-2</v>
      </c>
      <c r="G105" s="17">
        <v>2.49418130689835E-2</v>
      </c>
      <c r="H105" s="17">
        <v>1.34704689992404E-2</v>
      </c>
      <c r="I105" s="17">
        <v>4.5715363236431099E-3</v>
      </c>
      <c r="J105" s="17"/>
      <c r="K105" s="17">
        <v>1.88179690651579E-2</v>
      </c>
      <c r="L105" s="17">
        <v>1.2025111131504699E-2</v>
      </c>
      <c r="M105" s="17"/>
      <c r="N105" s="17">
        <v>1.4469664040835E-2</v>
      </c>
      <c r="O105" s="17">
        <v>1.2399876176688101E-2</v>
      </c>
      <c r="P105" s="17">
        <v>2.09752667268122E-2</v>
      </c>
      <c r="Q105" s="17">
        <v>1.7948732213084399E-2</v>
      </c>
      <c r="R105" s="17">
        <v>2.0492485103705001E-2</v>
      </c>
      <c r="S105" s="17"/>
      <c r="T105" s="17">
        <v>1.68011332686934E-2</v>
      </c>
      <c r="U105" s="17">
        <v>1.00809210102429E-2</v>
      </c>
      <c r="V105" s="17">
        <v>2.1179916261472101E-2</v>
      </c>
      <c r="W105" s="17">
        <v>2.30687640675242E-2</v>
      </c>
      <c r="X105" s="17">
        <v>1.881210447596E-2</v>
      </c>
    </row>
    <row r="106" spans="2:24">
      <c r="B106" t="s">
        <v>61</v>
      </c>
      <c r="C106" s="17">
        <v>2.2844452062145099E-2</v>
      </c>
      <c r="D106" s="17">
        <v>3.2005775490896303E-2</v>
      </c>
      <c r="E106" s="17">
        <v>1.79451323284744E-2</v>
      </c>
      <c r="F106" s="17">
        <v>2.83885776187567E-2</v>
      </c>
      <c r="G106" s="17">
        <v>3.2947329928947597E-2</v>
      </c>
      <c r="H106" s="17">
        <v>2.0845843627037602E-2</v>
      </c>
      <c r="I106" s="17">
        <v>9.3884833847502503E-3</v>
      </c>
      <c r="J106" s="17"/>
      <c r="K106" s="17">
        <v>1.34898885352609E-2</v>
      </c>
      <c r="L106" s="17">
        <v>3.2099668780446101E-2</v>
      </c>
      <c r="M106" s="17"/>
      <c r="N106" s="17">
        <v>3.74878265908659E-2</v>
      </c>
      <c r="O106" s="17">
        <v>2.3620849466996999E-2</v>
      </c>
      <c r="P106" s="17">
        <v>1.6976153570888101E-2</v>
      </c>
      <c r="Q106" s="17">
        <v>1.0393924206522499E-2</v>
      </c>
      <c r="R106" s="17">
        <v>7.4227321307947496E-3</v>
      </c>
      <c r="S106" s="17"/>
      <c r="T106" s="17">
        <v>1.9764946110323901E-2</v>
      </c>
      <c r="U106" s="17">
        <v>2.7477884143540601E-2</v>
      </c>
      <c r="V106" s="17">
        <v>1.5437448026690699E-2</v>
      </c>
      <c r="W106" s="17">
        <v>2.44351892627457E-2</v>
      </c>
      <c r="X106" s="17">
        <v>1.8937219212513099E-2</v>
      </c>
    </row>
    <row r="107" spans="2:24">
      <c r="C107" s="17"/>
      <c r="D107" s="17"/>
      <c r="E107" s="17"/>
      <c r="F107" s="17"/>
      <c r="G107" s="17"/>
      <c r="H107" s="17"/>
      <c r="I107" s="17"/>
      <c r="J107" s="17"/>
      <c r="K107" s="17"/>
      <c r="L107" s="17"/>
      <c r="M107" s="17"/>
      <c r="N107" s="17"/>
      <c r="O107" s="17"/>
      <c r="P107" s="17"/>
      <c r="Q107" s="17"/>
      <c r="R107" s="17"/>
      <c r="S107" s="17"/>
      <c r="T107" s="17"/>
      <c r="U107" s="17"/>
      <c r="V107" s="17"/>
      <c r="W107" s="17"/>
      <c r="X107" s="17"/>
    </row>
    <row r="108" spans="2:24">
      <c r="B108" s="6" t="s">
        <v>92</v>
      </c>
      <c r="C108" s="17"/>
      <c r="D108" s="17"/>
      <c r="E108" s="17"/>
      <c r="F108" s="17"/>
      <c r="G108" s="17"/>
      <c r="H108" s="17"/>
      <c r="I108" s="17"/>
      <c r="J108" s="17"/>
      <c r="K108" s="17"/>
      <c r="L108" s="17"/>
      <c r="M108" s="17"/>
      <c r="N108" s="17"/>
      <c r="O108" s="17"/>
      <c r="P108" s="17"/>
      <c r="Q108" s="17"/>
      <c r="R108" s="17"/>
      <c r="S108" s="17"/>
      <c r="T108" s="17"/>
      <c r="U108" s="17"/>
      <c r="V108" s="17"/>
      <c r="W108" s="17"/>
      <c r="X108" s="17"/>
    </row>
    <row r="109" spans="2:24">
      <c r="B109" s="21" t="s">
        <v>15</v>
      </c>
      <c r="C109" s="17"/>
      <c r="D109" s="17"/>
      <c r="E109" s="17"/>
      <c r="F109" s="17"/>
      <c r="G109" s="17"/>
      <c r="H109" s="17"/>
      <c r="I109" s="17"/>
      <c r="J109" s="17"/>
      <c r="K109" s="17"/>
      <c r="L109" s="17"/>
      <c r="M109" s="17"/>
      <c r="N109" s="17"/>
      <c r="O109" s="17"/>
      <c r="P109" s="17"/>
      <c r="Q109" s="17"/>
      <c r="R109" s="17"/>
      <c r="S109" s="17"/>
      <c r="T109" s="17"/>
      <c r="U109" s="17"/>
      <c r="V109" s="17"/>
      <c r="W109" s="17"/>
      <c r="X109" s="17"/>
    </row>
    <row r="110" spans="2:24">
      <c r="B110" t="s">
        <v>86</v>
      </c>
      <c r="C110" s="17">
        <v>0.66217779210877703</v>
      </c>
      <c r="D110" s="17">
        <v>0.57114798517572796</v>
      </c>
      <c r="E110" s="17">
        <v>0.66491717616176704</v>
      </c>
      <c r="F110" s="17">
        <v>0.64539735794900599</v>
      </c>
      <c r="G110" s="17">
        <v>0.66224791943636796</v>
      </c>
      <c r="H110" s="17">
        <v>0.67888925897490804</v>
      </c>
      <c r="I110" s="17">
        <v>0.72258956768576299</v>
      </c>
      <c r="J110" s="17"/>
      <c r="K110" s="17">
        <v>0.61416366458474203</v>
      </c>
      <c r="L110" s="17">
        <v>0.70938056672891703</v>
      </c>
      <c r="M110" s="17"/>
      <c r="N110" s="17">
        <v>0.65671259708368002</v>
      </c>
      <c r="O110" s="17">
        <v>0.67178361433442702</v>
      </c>
      <c r="P110" s="17">
        <v>0.66528870572848398</v>
      </c>
      <c r="Q110" s="17">
        <v>0.64549904409632097</v>
      </c>
      <c r="R110" s="17">
        <v>0.66247772404537997</v>
      </c>
      <c r="S110" s="17"/>
      <c r="T110" s="17">
        <v>0.66041593577634605</v>
      </c>
      <c r="U110" s="17">
        <v>0.66825585065801896</v>
      </c>
      <c r="V110" s="17">
        <v>0.70254768309652105</v>
      </c>
      <c r="W110" s="17">
        <v>0.59116674691386095</v>
      </c>
      <c r="X110" s="17">
        <v>0.60512647536352704</v>
      </c>
    </row>
    <row r="111" spans="2:24">
      <c r="B111" t="s">
        <v>87</v>
      </c>
      <c r="C111" s="17">
        <v>0.23780010829892101</v>
      </c>
      <c r="D111" s="17">
        <v>0.230683990903499</v>
      </c>
      <c r="E111" s="17">
        <v>0.229802666504964</v>
      </c>
      <c r="F111" s="17">
        <v>0.23581064252662001</v>
      </c>
      <c r="G111" s="17">
        <v>0.24864794304473101</v>
      </c>
      <c r="H111" s="17">
        <v>0.25949101202997998</v>
      </c>
      <c r="I111" s="17">
        <v>0.22728940878303</v>
      </c>
      <c r="J111" s="17"/>
      <c r="K111" s="17">
        <v>0.25797982137008202</v>
      </c>
      <c r="L111" s="17">
        <v>0.21827864120938401</v>
      </c>
      <c r="M111" s="17"/>
      <c r="N111" s="17">
        <v>0.22547658935732501</v>
      </c>
      <c r="O111" s="17">
        <v>0.24021679128330301</v>
      </c>
      <c r="P111" s="17">
        <v>0.231215709560399</v>
      </c>
      <c r="Q111" s="17">
        <v>0.25121447405758801</v>
      </c>
      <c r="R111" s="17">
        <v>0.24883614456532699</v>
      </c>
      <c r="S111" s="17"/>
      <c r="T111" s="17">
        <v>0.22265977948889801</v>
      </c>
      <c r="U111" s="17">
        <v>0.24472366636637699</v>
      </c>
      <c r="V111" s="17">
        <v>0.22081202718675999</v>
      </c>
      <c r="W111" s="17">
        <v>0.26170798378222898</v>
      </c>
      <c r="X111" s="17">
        <v>0.28569624874962202</v>
      </c>
    </row>
    <row r="112" spans="2:24">
      <c r="B112" t="s">
        <v>88</v>
      </c>
      <c r="C112" s="17">
        <v>7.1703900340489596E-2</v>
      </c>
      <c r="D112" s="17">
        <v>0.132778534670765</v>
      </c>
      <c r="E112" s="17">
        <v>7.1122380273914806E-2</v>
      </c>
      <c r="F112" s="17">
        <v>9.5863885493366802E-2</v>
      </c>
      <c r="G112" s="17">
        <v>5.5931042798395801E-2</v>
      </c>
      <c r="H112" s="17">
        <v>4.7779349499961099E-2</v>
      </c>
      <c r="I112" s="17">
        <v>4.0904940669309303E-2</v>
      </c>
      <c r="J112" s="17"/>
      <c r="K112" s="17">
        <v>9.8135088815564403E-2</v>
      </c>
      <c r="L112" s="17">
        <v>4.6229031118211701E-2</v>
      </c>
      <c r="M112" s="17"/>
      <c r="N112" s="17">
        <v>8.6859815304941204E-2</v>
      </c>
      <c r="O112" s="17">
        <v>5.9963948163605701E-2</v>
      </c>
      <c r="P112" s="17">
        <v>6.5462315708283397E-2</v>
      </c>
      <c r="Q112" s="17">
        <v>9.05947602349782E-2</v>
      </c>
      <c r="R112" s="17">
        <v>7.3504354586089102E-2</v>
      </c>
      <c r="S112" s="17"/>
      <c r="T112" s="17">
        <v>7.7254649392598795E-2</v>
      </c>
      <c r="U112" s="17">
        <v>6.4770925852677699E-2</v>
      </c>
      <c r="V112" s="17">
        <v>6.4502440637797906E-2</v>
      </c>
      <c r="W112" s="17">
        <v>0.10112395392005</v>
      </c>
      <c r="X112" s="17">
        <v>9.6309328615128406E-2</v>
      </c>
    </row>
    <row r="113" spans="2:24">
      <c r="B113" t="s">
        <v>91</v>
      </c>
      <c r="C113" s="17">
        <v>1.43571316294306E-2</v>
      </c>
      <c r="D113" s="17">
        <v>3.19984187297674E-2</v>
      </c>
      <c r="E113" s="17">
        <v>1.9372280926428401E-2</v>
      </c>
      <c r="F113" s="17">
        <v>8.6601331322660197E-3</v>
      </c>
      <c r="G113" s="17">
        <v>2.17730636519924E-2</v>
      </c>
      <c r="H113" s="17">
        <v>3.2795276515285802E-3</v>
      </c>
      <c r="I113" s="17">
        <v>4.6690394242398002E-3</v>
      </c>
      <c r="J113" s="17"/>
      <c r="K113" s="17">
        <v>2.32933753061699E-2</v>
      </c>
      <c r="L113" s="17">
        <v>5.6951954791648798E-3</v>
      </c>
      <c r="M113" s="17"/>
      <c r="N113" s="17">
        <v>1.2725121254244401E-2</v>
      </c>
      <c r="O113" s="17">
        <v>1.30979939123124E-2</v>
      </c>
      <c r="P113" s="17">
        <v>2.54810153608876E-2</v>
      </c>
      <c r="Q113" s="17">
        <v>1.26917216111132E-2</v>
      </c>
      <c r="R113" s="17">
        <v>1.14532087877717E-2</v>
      </c>
      <c r="S113" s="17"/>
      <c r="T113" s="17">
        <v>1.9853932192205302E-2</v>
      </c>
      <c r="U113" s="17">
        <v>1.4275824211699499E-2</v>
      </c>
      <c r="V113" s="17">
        <v>2.9720228321026298E-3</v>
      </c>
      <c r="W113" s="17">
        <v>1.9658529200838201E-2</v>
      </c>
      <c r="X113" s="17">
        <v>1.28679472717222E-2</v>
      </c>
    </row>
    <row r="114" spans="2:24">
      <c r="B114" t="s">
        <v>61</v>
      </c>
      <c r="C114" s="17">
        <v>1.39610676223819E-2</v>
      </c>
      <c r="D114" s="17">
        <v>3.33910705202407E-2</v>
      </c>
      <c r="E114" s="17">
        <v>1.4785496132926301E-2</v>
      </c>
      <c r="F114" s="17">
        <v>1.42679808987411E-2</v>
      </c>
      <c r="G114" s="17">
        <v>1.1400031068512799E-2</v>
      </c>
      <c r="H114" s="17">
        <v>1.0560851843621899E-2</v>
      </c>
      <c r="I114" s="17">
        <v>4.5470434376578698E-3</v>
      </c>
      <c r="J114" s="17"/>
      <c r="K114" s="17">
        <v>6.4280499234412097E-3</v>
      </c>
      <c r="L114" s="17">
        <v>2.04165654643234E-2</v>
      </c>
      <c r="M114" s="17"/>
      <c r="N114" s="17">
        <v>1.8225876999809001E-2</v>
      </c>
      <c r="O114" s="17">
        <v>1.4937652306351801E-2</v>
      </c>
      <c r="P114" s="17">
        <v>1.25522536419456E-2</v>
      </c>
      <c r="Q114" s="17">
        <v>0</v>
      </c>
      <c r="R114" s="17">
        <v>3.7285680154326198E-3</v>
      </c>
      <c r="S114" s="17"/>
      <c r="T114" s="17">
        <v>1.98157031499522E-2</v>
      </c>
      <c r="U114" s="17">
        <v>7.9737329112266903E-3</v>
      </c>
      <c r="V114" s="17">
        <v>9.1658262468182396E-3</v>
      </c>
      <c r="W114" s="17">
        <v>2.6342786183022899E-2</v>
      </c>
      <c r="X114" s="17">
        <v>0</v>
      </c>
    </row>
    <row r="115" spans="2:24">
      <c r="C115" s="17"/>
      <c r="D115" s="17"/>
      <c r="E115" s="17"/>
      <c r="F115" s="17"/>
      <c r="G115" s="17"/>
      <c r="H115" s="17"/>
      <c r="I115" s="17"/>
      <c r="J115" s="17"/>
      <c r="K115" s="17"/>
      <c r="L115" s="17"/>
      <c r="M115" s="17"/>
      <c r="N115" s="17"/>
      <c r="O115" s="17"/>
      <c r="P115" s="17"/>
      <c r="Q115" s="17"/>
      <c r="R115" s="17"/>
      <c r="S115" s="17"/>
      <c r="T115" s="17"/>
      <c r="U115" s="17"/>
      <c r="V115" s="17"/>
      <c r="W115" s="17"/>
      <c r="X115" s="17"/>
    </row>
    <row r="116" spans="2:24">
      <c r="B116" s="6" t="s">
        <v>93</v>
      </c>
      <c r="C116" s="17"/>
      <c r="D116" s="17"/>
      <c r="E116" s="17"/>
      <c r="F116" s="17"/>
      <c r="G116" s="17"/>
      <c r="H116" s="17"/>
      <c r="I116" s="17"/>
      <c r="J116" s="17"/>
      <c r="K116" s="17"/>
      <c r="L116" s="17"/>
      <c r="M116" s="17"/>
      <c r="N116" s="17"/>
      <c r="O116" s="17"/>
      <c r="P116" s="17"/>
      <c r="Q116" s="17"/>
      <c r="R116" s="17"/>
      <c r="S116" s="17"/>
      <c r="T116" s="17"/>
      <c r="U116" s="17"/>
      <c r="V116" s="17"/>
      <c r="W116" s="17"/>
      <c r="X116" s="17"/>
    </row>
    <row r="117" spans="2:24">
      <c r="B117" s="21" t="s">
        <v>15</v>
      </c>
      <c r="C117" s="17"/>
      <c r="D117" s="17"/>
      <c r="E117" s="17"/>
      <c r="F117" s="17"/>
      <c r="G117" s="17"/>
      <c r="H117" s="17"/>
      <c r="I117" s="17"/>
      <c r="J117" s="17"/>
      <c r="K117" s="17"/>
      <c r="L117" s="17"/>
      <c r="M117" s="17"/>
      <c r="N117" s="17"/>
      <c r="O117" s="17"/>
      <c r="P117" s="17"/>
      <c r="Q117" s="17"/>
      <c r="R117" s="17"/>
      <c r="S117" s="17"/>
      <c r="T117" s="17"/>
      <c r="U117" s="17"/>
      <c r="V117" s="17"/>
      <c r="W117" s="17"/>
      <c r="X117" s="17"/>
    </row>
    <row r="118" spans="2:24">
      <c r="B118" t="s">
        <v>86</v>
      </c>
      <c r="C118" s="17">
        <v>0.56596768970076905</v>
      </c>
      <c r="D118" s="17">
        <v>0.51502571895948102</v>
      </c>
      <c r="E118" s="17">
        <v>0.53723518404812598</v>
      </c>
      <c r="F118" s="17">
        <v>0.59728002446161998</v>
      </c>
      <c r="G118" s="17">
        <v>0.54929749776169201</v>
      </c>
      <c r="H118" s="17">
        <v>0.56785518063596596</v>
      </c>
      <c r="I118" s="17">
        <v>0.60974606471644999</v>
      </c>
      <c r="J118" s="17"/>
      <c r="K118" s="17">
        <v>0.55996596054505199</v>
      </c>
      <c r="L118" s="17">
        <v>0.57166655972740299</v>
      </c>
      <c r="M118" s="17"/>
      <c r="N118" s="17">
        <v>0.57668428876290301</v>
      </c>
      <c r="O118" s="17">
        <v>0.59406730999955504</v>
      </c>
      <c r="P118" s="17">
        <v>0.517901939787348</v>
      </c>
      <c r="Q118" s="17">
        <v>0.53820652721826101</v>
      </c>
      <c r="R118" s="17">
        <v>0.55192454107540201</v>
      </c>
      <c r="S118" s="17"/>
      <c r="T118" s="17">
        <v>0.581337144097129</v>
      </c>
      <c r="U118" s="17">
        <v>0.60524873766898402</v>
      </c>
      <c r="V118" s="17">
        <v>0.53843723338072802</v>
      </c>
      <c r="W118" s="17">
        <v>0.51612525365184303</v>
      </c>
      <c r="X118" s="17">
        <v>0.44758597645640003</v>
      </c>
    </row>
    <row r="119" spans="2:24">
      <c r="B119" t="s">
        <v>87</v>
      </c>
      <c r="C119" s="17">
        <v>0.278316871260822</v>
      </c>
      <c r="D119" s="17">
        <v>0.28902559405686601</v>
      </c>
      <c r="E119" s="17">
        <v>0.31971929691488399</v>
      </c>
      <c r="F119" s="17">
        <v>0.237527739753296</v>
      </c>
      <c r="G119" s="17">
        <v>0.29255290680239898</v>
      </c>
      <c r="H119" s="17">
        <v>0.28702500181649498</v>
      </c>
      <c r="I119" s="17">
        <v>0.25344353535365499</v>
      </c>
      <c r="J119" s="17"/>
      <c r="K119" s="17">
        <v>0.27544319541227702</v>
      </c>
      <c r="L119" s="17">
        <v>0.28051953797741203</v>
      </c>
      <c r="M119" s="17"/>
      <c r="N119" s="17">
        <v>0.23993609071847499</v>
      </c>
      <c r="O119" s="17">
        <v>0.286946134442565</v>
      </c>
      <c r="P119" s="17">
        <v>0.29634712769860699</v>
      </c>
      <c r="Q119" s="17">
        <v>0.275953593395034</v>
      </c>
      <c r="R119" s="17">
        <v>0.32129935222015399</v>
      </c>
      <c r="S119" s="17"/>
      <c r="T119" s="17">
        <v>0.27240547592556402</v>
      </c>
      <c r="U119" s="17">
        <v>0.26100053728009898</v>
      </c>
      <c r="V119" s="17">
        <v>0.30644737304573899</v>
      </c>
      <c r="W119" s="17">
        <v>0.31881725817189399</v>
      </c>
      <c r="X119" s="17">
        <v>0.35599830325971599</v>
      </c>
    </row>
    <row r="120" spans="2:24">
      <c r="B120" t="s">
        <v>88</v>
      </c>
      <c r="C120" s="17">
        <v>0.103846426740643</v>
      </c>
      <c r="D120" s="17">
        <v>0.13208359486597801</v>
      </c>
      <c r="E120" s="17">
        <v>0.102228252757139</v>
      </c>
      <c r="F120" s="17">
        <v>0.110990245620338</v>
      </c>
      <c r="G120" s="17">
        <v>9.7518790730485402E-2</v>
      </c>
      <c r="H120" s="17">
        <v>9.6815897878690105E-2</v>
      </c>
      <c r="I120" s="17">
        <v>9.0505458483995202E-2</v>
      </c>
      <c r="J120" s="17"/>
      <c r="K120" s="17">
        <v>0.117734642685175</v>
      </c>
      <c r="L120" s="17">
        <v>9.0788818198552904E-2</v>
      </c>
      <c r="M120" s="17"/>
      <c r="N120" s="17">
        <v>0.11614887234186801</v>
      </c>
      <c r="O120" s="17">
        <v>8.0075254987191896E-2</v>
      </c>
      <c r="P120" s="17">
        <v>0.122814780606541</v>
      </c>
      <c r="Q120" s="17">
        <v>0.14687951711587699</v>
      </c>
      <c r="R120" s="17">
        <v>8.9492847163408301E-2</v>
      </c>
      <c r="S120" s="17"/>
      <c r="T120" s="17">
        <v>0.105153513304744</v>
      </c>
      <c r="U120" s="17">
        <v>9.2662671530537893E-2</v>
      </c>
      <c r="V120" s="17">
        <v>9.2994096463835205E-2</v>
      </c>
      <c r="W120" s="17">
        <v>9.8465183901752296E-2</v>
      </c>
      <c r="X120" s="17">
        <v>0.13900790197490601</v>
      </c>
    </row>
    <row r="121" spans="2:24">
      <c r="B121" t="s">
        <v>91</v>
      </c>
      <c r="C121" s="17">
        <v>3.0818454017567401E-2</v>
      </c>
      <c r="D121" s="17">
        <v>3.1871758525503599E-2</v>
      </c>
      <c r="E121" s="17">
        <v>2.8846589349787101E-2</v>
      </c>
      <c r="F121" s="17">
        <v>2.5682088421177501E-2</v>
      </c>
      <c r="G121" s="17">
        <v>4.08491670524175E-2</v>
      </c>
      <c r="H121" s="17">
        <v>2.7450474434084899E-2</v>
      </c>
      <c r="I121" s="17">
        <v>3.0037951806824101E-2</v>
      </c>
      <c r="J121" s="17"/>
      <c r="K121" s="17">
        <v>3.5064141449132301E-2</v>
      </c>
      <c r="L121" s="17">
        <v>2.68220860017102E-2</v>
      </c>
      <c r="M121" s="17"/>
      <c r="N121" s="17">
        <v>3.9315153330134002E-2</v>
      </c>
      <c r="O121" s="17">
        <v>2.0716812531449399E-2</v>
      </c>
      <c r="P121" s="17">
        <v>5.0449023879115498E-2</v>
      </c>
      <c r="Q121" s="17">
        <v>2.8716199604743899E-2</v>
      </c>
      <c r="R121" s="17">
        <v>2.2306221327027399E-2</v>
      </c>
      <c r="S121" s="17"/>
      <c r="T121" s="17">
        <v>2.0982413209803898E-2</v>
      </c>
      <c r="U121" s="17">
        <v>2.5088876017758902E-2</v>
      </c>
      <c r="V121" s="17">
        <v>4.6826071163570702E-2</v>
      </c>
      <c r="W121" s="17">
        <v>3.7902429344464098E-2</v>
      </c>
      <c r="X121" s="17">
        <v>3.8494597408773701E-2</v>
      </c>
    </row>
    <row r="122" spans="2:24">
      <c r="B122" t="s">
        <v>61</v>
      </c>
      <c r="C122" s="17">
        <v>2.10505582801985E-2</v>
      </c>
      <c r="D122" s="17">
        <v>3.1993333592171901E-2</v>
      </c>
      <c r="E122" s="17">
        <v>1.19706769300639E-2</v>
      </c>
      <c r="F122" s="17">
        <v>2.8519901743567899E-2</v>
      </c>
      <c r="G122" s="17">
        <v>1.9781637653005599E-2</v>
      </c>
      <c r="H122" s="17">
        <v>2.0853445234764401E-2</v>
      </c>
      <c r="I122" s="17">
        <v>1.6266989639075601E-2</v>
      </c>
      <c r="J122" s="17"/>
      <c r="K122" s="17">
        <v>1.17920599083642E-2</v>
      </c>
      <c r="L122" s="17">
        <v>3.02029980949222E-2</v>
      </c>
      <c r="M122" s="17"/>
      <c r="N122" s="17">
        <v>2.7915594846620401E-2</v>
      </c>
      <c r="O122" s="17">
        <v>1.8194488039238101E-2</v>
      </c>
      <c r="P122" s="17">
        <v>1.2487128028388399E-2</v>
      </c>
      <c r="Q122" s="17">
        <v>1.02441626660848E-2</v>
      </c>
      <c r="R122" s="17">
        <v>1.4977038214008099E-2</v>
      </c>
      <c r="S122" s="17"/>
      <c r="T122" s="17">
        <v>2.0121453462758801E-2</v>
      </c>
      <c r="U122" s="17">
        <v>1.5999177502620299E-2</v>
      </c>
      <c r="V122" s="17">
        <v>1.5295225946126799E-2</v>
      </c>
      <c r="W122" s="17">
        <v>2.86898749300472E-2</v>
      </c>
      <c r="X122" s="17">
        <v>1.8913220900204801E-2</v>
      </c>
    </row>
    <row r="123" spans="2:24">
      <c r="C123" s="17"/>
      <c r="D123" s="17"/>
      <c r="E123" s="17"/>
      <c r="F123" s="17"/>
      <c r="G123" s="17"/>
      <c r="H123" s="17"/>
      <c r="I123" s="17"/>
      <c r="J123" s="17"/>
      <c r="K123" s="17"/>
      <c r="L123" s="17"/>
      <c r="M123" s="17"/>
      <c r="N123" s="17"/>
      <c r="O123" s="17"/>
      <c r="P123" s="17"/>
      <c r="Q123" s="17"/>
      <c r="R123" s="17"/>
      <c r="S123" s="17"/>
      <c r="T123" s="17"/>
      <c r="U123" s="17"/>
      <c r="V123" s="17"/>
      <c r="W123" s="17"/>
      <c r="X123" s="17"/>
    </row>
    <row r="124" spans="2:24">
      <c r="B124" s="6" t="s">
        <v>94</v>
      </c>
      <c r="C124" s="17"/>
      <c r="D124" s="17"/>
      <c r="E124" s="17"/>
      <c r="F124" s="17"/>
      <c r="G124" s="17"/>
      <c r="H124" s="17"/>
      <c r="I124" s="17"/>
      <c r="J124" s="17"/>
      <c r="K124" s="17"/>
      <c r="L124" s="17"/>
      <c r="M124" s="17"/>
      <c r="N124" s="17"/>
      <c r="O124" s="17"/>
      <c r="P124" s="17"/>
      <c r="Q124" s="17"/>
      <c r="R124" s="17"/>
      <c r="S124" s="17"/>
      <c r="T124" s="17"/>
      <c r="U124" s="17"/>
      <c r="V124" s="17"/>
      <c r="W124" s="17"/>
      <c r="X124" s="17"/>
    </row>
    <row r="125" spans="2:24">
      <c r="B125" s="21" t="s">
        <v>15</v>
      </c>
      <c r="C125" s="17"/>
      <c r="D125" s="17"/>
      <c r="E125" s="17"/>
      <c r="F125" s="17"/>
      <c r="G125" s="17"/>
      <c r="H125" s="17"/>
      <c r="I125" s="17"/>
      <c r="J125" s="17"/>
      <c r="K125" s="17"/>
      <c r="L125" s="17"/>
      <c r="M125" s="17"/>
      <c r="N125" s="17"/>
      <c r="O125" s="17"/>
      <c r="P125" s="17"/>
      <c r="Q125" s="17"/>
      <c r="R125" s="17"/>
      <c r="S125" s="17"/>
      <c r="T125" s="17"/>
      <c r="U125" s="17"/>
      <c r="V125" s="17"/>
      <c r="W125" s="17"/>
      <c r="X125" s="17"/>
    </row>
    <row r="126" spans="2:24">
      <c r="B126" t="s">
        <v>86</v>
      </c>
      <c r="C126" s="17">
        <v>0.71151642053540498</v>
      </c>
      <c r="D126" s="17">
        <v>0.64018156953362104</v>
      </c>
      <c r="E126" s="17">
        <v>0.66314780008616003</v>
      </c>
      <c r="F126" s="17">
        <v>0.70783899053443</v>
      </c>
      <c r="G126" s="17">
        <v>0.70542480087893999</v>
      </c>
      <c r="H126" s="17">
        <v>0.75275002881229403</v>
      </c>
      <c r="I126" s="17">
        <v>0.77835262325630705</v>
      </c>
      <c r="J126" s="17"/>
      <c r="K126" s="17">
        <v>0.68542992026260596</v>
      </c>
      <c r="L126" s="17">
        <v>0.73557950587496301</v>
      </c>
      <c r="M126" s="17"/>
      <c r="N126" s="17">
        <v>0.69696088494265496</v>
      </c>
      <c r="O126" s="17">
        <v>0.72199091148012695</v>
      </c>
      <c r="P126" s="17">
        <v>0.69091689334943196</v>
      </c>
      <c r="Q126" s="17">
        <v>0.73838273291967305</v>
      </c>
      <c r="R126" s="17">
        <v>0.71357930007279702</v>
      </c>
      <c r="S126" s="17"/>
      <c r="T126" s="17">
        <v>0.70343342678115806</v>
      </c>
      <c r="U126" s="17">
        <v>0.72011624366044202</v>
      </c>
      <c r="V126" s="17">
        <v>0.72744242827829297</v>
      </c>
      <c r="W126" s="17">
        <v>0.68452454439256605</v>
      </c>
      <c r="X126" s="17">
        <v>0.64242933704219496</v>
      </c>
    </row>
    <row r="127" spans="2:24">
      <c r="B127" t="s">
        <v>87</v>
      </c>
      <c r="C127" s="17">
        <v>0.200652544017108</v>
      </c>
      <c r="D127" s="17">
        <v>0.19936071395327901</v>
      </c>
      <c r="E127" s="17">
        <v>0.240114393418079</v>
      </c>
      <c r="F127" s="17">
        <v>0.197751949549128</v>
      </c>
      <c r="G127" s="17">
        <v>0.20272498137370801</v>
      </c>
      <c r="H127" s="17">
        <v>0.19249496485430201</v>
      </c>
      <c r="I127" s="17">
        <v>0.17554966184997101</v>
      </c>
      <c r="J127" s="17"/>
      <c r="K127" s="17">
        <v>0.214547487364283</v>
      </c>
      <c r="L127" s="17">
        <v>0.188068386713274</v>
      </c>
      <c r="M127" s="17"/>
      <c r="N127" s="17">
        <v>0.20198343876407601</v>
      </c>
      <c r="O127" s="17">
        <v>0.20046376415484701</v>
      </c>
      <c r="P127" s="17">
        <v>0.201180896135087</v>
      </c>
      <c r="Q127" s="17">
        <v>0.18817854155554001</v>
      </c>
      <c r="R127" s="17">
        <v>0.217416107666067</v>
      </c>
      <c r="S127" s="17"/>
      <c r="T127" s="17">
        <v>0.18413425868153399</v>
      </c>
      <c r="U127" s="17">
        <v>0.21133588618968499</v>
      </c>
      <c r="V127" s="17">
        <v>0.199664125019096</v>
      </c>
      <c r="W127" s="17">
        <v>0.21912771901605399</v>
      </c>
      <c r="X127" s="17">
        <v>0.27618839173010101</v>
      </c>
    </row>
    <row r="128" spans="2:24">
      <c r="B128" t="s">
        <v>88</v>
      </c>
      <c r="C128" s="17">
        <v>6.0982793949604701E-2</v>
      </c>
      <c r="D128" s="17">
        <v>0.11401352073677599</v>
      </c>
      <c r="E128" s="17">
        <v>7.6503734592377498E-2</v>
      </c>
      <c r="F128" s="17">
        <v>6.3051499503159303E-2</v>
      </c>
      <c r="G128" s="17">
        <v>6.0625481360667199E-2</v>
      </c>
      <c r="H128" s="17">
        <v>2.7197997346340999E-2</v>
      </c>
      <c r="I128" s="17">
        <v>3.4535466966872701E-2</v>
      </c>
      <c r="J128" s="17"/>
      <c r="K128" s="17">
        <v>8.0130968990335005E-2</v>
      </c>
      <c r="L128" s="17">
        <v>4.2572237338314903E-2</v>
      </c>
      <c r="M128" s="17"/>
      <c r="N128" s="17">
        <v>6.28381256755699E-2</v>
      </c>
      <c r="O128" s="17">
        <v>5.6361450438568897E-2</v>
      </c>
      <c r="P128" s="17">
        <v>7.9241718361892893E-2</v>
      </c>
      <c r="Q128" s="17">
        <v>4.7518892290306203E-2</v>
      </c>
      <c r="R128" s="17">
        <v>5.4044988136735202E-2</v>
      </c>
      <c r="S128" s="17"/>
      <c r="T128" s="17">
        <v>7.3918246557929695E-2</v>
      </c>
      <c r="U128" s="17">
        <v>5.6621395013621699E-2</v>
      </c>
      <c r="V128" s="17">
        <v>5.1517727353100402E-2</v>
      </c>
      <c r="W128" s="17">
        <v>6.02414334854686E-2</v>
      </c>
      <c r="X128" s="17">
        <v>6.6039011144315096E-2</v>
      </c>
    </row>
    <row r="129" spans="2:24">
      <c r="B129" t="s">
        <v>91</v>
      </c>
      <c r="C129" s="17">
        <v>1.3797399233794101E-2</v>
      </c>
      <c r="D129" s="17">
        <v>1.9507783244042901E-2</v>
      </c>
      <c r="E129" s="17">
        <v>1.4235021311291399E-2</v>
      </c>
      <c r="F129" s="17">
        <v>8.4507990041613502E-3</v>
      </c>
      <c r="G129" s="17">
        <v>1.9839595617880901E-2</v>
      </c>
      <c r="H129" s="17">
        <v>1.3680577330154899E-2</v>
      </c>
      <c r="I129" s="17">
        <v>9.2037855800365404E-3</v>
      </c>
      <c r="J129" s="17"/>
      <c r="K129" s="17">
        <v>1.5464081480947601E-2</v>
      </c>
      <c r="L129" s="17">
        <v>1.2237015941652401E-2</v>
      </c>
      <c r="M129" s="17"/>
      <c r="N129" s="17">
        <v>2.2075589975986801E-2</v>
      </c>
      <c r="O129" s="17">
        <v>9.3050545919690694E-3</v>
      </c>
      <c r="P129" s="17">
        <v>1.86544419624022E-2</v>
      </c>
      <c r="Q129" s="17">
        <v>5.1843489867120203E-3</v>
      </c>
      <c r="R129" s="17">
        <v>1.1231036108967399E-2</v>
      </c>
      <c r="S129" s="17"/>
      <c r="T129" s="17">
        <v>2.3888897579883502E-2</v>
      </c>
      <c r="U129" s="17">
        <v>6.04815048099956E-3</v>
      </c>
      <c r="V129" s="17">
        <v>9.0631552640986993E-3</v>
      </c>
      <c r="W129" s="17">
        <v>2.15051247996229E-2</v>
      </c>
      <c r="X129" s="17">
        <v>8.9773875865941394E-3</v>
      </c>
    </row>
    <row r="130" spans="2:24">
      <c r="B130" t="s">
        <v>61</v>
      </c>
      <c r="C130" s="17">
        <v>1.30508422640886E-2</v>
      </c>
      <c r="D130" s="17">
        <v>2.69364125322821E-2</v>
      </c>
      <c r="E130" s="17">
        <v>5.9990505920916697E-3</v>
      </c>
      <c r="F130" s="17">
        <v>2.2906761409121498E-2</v>
      </c>
      <c r="G130" s="17">
        <v>1.13851407688038E-2</v>
      </c>
      <c r="H130" s="17">
        <v>1.38764316569077E-2</v>
      </c>
      <c r="I130" s="17">
        <v>2.3584623468134798E-3</v>
      </c>
      <c r="J130" s="17"/>
      <c r="K130" s="17">
        <v>4.4275419018278096E-3</v>
      </c>
      <c r="L130" s="17">
        <v>2.15428541317958E-2</v>
      </c>
      <c r="M130" s="17"/>
      <c r="N130" s="17">
        <v>1.61419606417115E-2</v>
      </c>
      <c r="O130" s="17">
        <v>1.1878819334488099E-2</v>
      </c>
      <c r="P130" s="17">
        <v>1.0006050191185801E-2</v>
      </c>
      <c r="Q130" s="17">
        <v>2.0735484247768901E-2</v>
      </c>
      <c r="R130" s="17">
        <v>3.7285680154326198E-3</v>
      </c>
      <c r="S130" s="17"/>
      <c r="T130" s="17">
        <v>1.46251703994943E-2</v>
      </c>
      <c r="U130" s="17">
        <v>5.8783246552512897E-3</v>
      </c>
      <c r="V130" s="17">
        <v>1.2312564085412101E-2</v>
      </c>
      <c r="W130" s="17">
        <v>1.46011783062884E-2</v>
      </c>
      <c r="X130" s="17">
        <v>6.3658724967945897E-3</v>
      </c>
    </row>
    <row r="131" spans="2:24">
      <c r="C131" s="17"/>
      <c r="D131" s="17"/>
      <c r="E131" s="17"/>
      <c r="F131" s="17"/>
      <c r="G131" s="17"/>
      <c r="H131" s="17"/>
      <c r="I131" s="17"/>
      <c r="J131" s="17"/>
      <c r="K131" s="17"/>
      <c r="L131" s="17"/>
      <c r="M131" s="17"/>
      <c r="N131" s="17"/>
      <c r="O131" s="17"/>
      <c r="P131" s="17"/>
      <c r="Q131" s="17"/>
      <c r="R131" s="17"/>
      <c r="S131" s="17"/>
      <c r="T131" s="17"/>
      <c r="U131" s="17"/>
      <c r="V131" s="17"/>
      <c r="W131" s="17"/>
      <c r="X131" s="17"/>
    </row>
    <row r="132" spans="2:24">
      <c r="B132" s="6" t="s">
        <v>95</v>
      </c>
      <c r="C132" s="17"/>
      <c r="D132" s="17"/>
      <c r="E132" s="17"/>
      <c r="F132" s="17"/>
      <c r="G132" s="17"/>
      <c r="H132" s="17"/>
      <c r="I132" s="17"/>
      <c r="J132" s="17"/>
      <c r="K132" s="17"/>
      <c r="L132" s="17"/>
      <c r="M132" s="17"/>
      <c r="N132" s="17"/>
      <c r="O132" s="17"/>
      <c r="P132" s="17"/>
      <c r="Q132" s="17"/>
      <c r="R132" s="17"/>
      <c r="S132" s="17"/>
      <c r="T132" s="17"/>
      <c r="U132" s="17"/>
      <c r="V132" s="17"/>
      <c r="W132" s="17"/>
      <c r="X132" s="17"/>
    </row>
    <row r="133" spans="2:24">
      <c r="B133" s="21" t="s">
        <v>15</v>
      </c>
      <c r="C133" s="17"/>
      <c r="D133" s="17"/>
      <c r="E133" s="17"/>
      <c r="F133" s="17"/>
      <c r="G133" s="17"/>
      <c r="H133" s="17"/>
      <c r="I133" s="17"/>
      <c r="J133" s="17"/>
      <c r="K133" s="17"/>
      <c r="L133" s="17"/>
      <c r="M133" s="17"/>
      <c r="N133" s="17"/>
      <c r="O133" s="17"/>
      <c r="P133" s="17"/>
      <c r="Q133" s="17"/>
      <c r="R133" s="17"/>
      <c r="S133" s="17"/>
      <c r="T133" s="17"/>
      <c r="U133" s="17"/>
      <c r="V133" s="17"/>
      <c r="W133" s="17"/>
      <c r="X133" s="17"/>
    </row>
    <row r="134" spans="2:24">
      <c r="B134" t="s">
        <v>86</v>
      </c>
      <c r="C134" s="17">
        <v>0.54723809356464403</v>
      </c>
      <c r="D134" s="17">
        <v>0.50839975485099398</v>
      </c>
      <c r="E134" s="17">
        <v>0.53276232152160796</v>
      </c>
      <c r="F134" s="17">
        <v>0.56770518428322003</v>
      </c>
      <c r="G134" s="17">
        <v>0.52131844768786895</v>
      </c>
      <c r="H134" s="17">
        <v>0.56779181070465501</v>
      </c>
      <c r="I134" s="17">
        <v>0.57524938096085698</v>
      </c>
      <c r="J134" s="17"/>
      <c r="K134" s="17">
        <v>0.52560951264810696</v>
      </c>
      <c r="L134" s="17">
        <v>0.56811575261154601</v>
      </c>
      <c r="M134" s="17"/>
      <c r="N134" s="17">
        <v>0.53471252608910402</v>
      </c>
      <c r="O134" s="17">
        <v>0.58137678298736795</v>
      </c>
      <c r="P134" s="17">
        <v>0.48281937542208397</v>
      </c>
      <c r="Q134" s="17">
        <v>0.56880197384108599</v>
      </c>
      <c r="R134" s="17">
        <v>0.55242147868742997</v>
      </c>
      <c r="S134" s="17"/>
      <c r="T134" s="17">
        <v>0.52238154844963403</v>
      </c>
      <c r="U134" s="17">
        <v>0.62101165857458496</v>
      </c>
      <c r="V134" s="17">
        <v>0.52271576386463503</v>
      </c>
      <c r="W134" s="17">
        <v>0.55092096683343705</v>
      </c>
      <c r="X134" s="17">
        <v>0.42119993210816298</v>
      </c>
    </row>
    <row r="135" spans="2:24">
      <c r="B135" t="s">
        <v>87</v>
      </c>
      <c r="C135" s="17">
        <v>0.30289045997054498</v>
      </c>
      <c r="D135" s="17">
        <v>0.29760057767946702</v>
      </c>
      <c r="E135" s="17">
        <v>0.33479586887818102</v>
      </c>
      <c r="F135" s="17">
        <v>0.25869469799258299</v>
      </c>
      <c r="G135" s="17">
        <v>0.32323631028198202</v>
      </c>
      <c r="H135" s="17">
        <v>0.31849351376240798</v>
      </c>
      <c r="I135" s="17">
        <v>0.289526059040012</v>
      </c>
      <c r="J135" s="17"/>
      <c r="K135" s="17">
        <v>0.31998064082934502</v>
      </c>
      <c r="L135" s="17">
        <v>0.28570488861486198</v>
      </c>
      <c r="M135" s="17"/>
      <c r="N135" s="17">
        <v>0.30018482109064298</v>
      </c>
      <c r="O135" s="17">
        <v>0.29999390985636099</v>
      </c>
      <c r="P135" s="17">
        <v>0.34629791918389402</v>
      </c>
      <c r="Q135" s="17">
        <v>0.27894063260749802</v>
      </c>
      <c r="R135" s="17">
        <v>0.29678335960543201</v>
      </c>
      <c r="S135" s="17"/>
      <c r="T135" s="17">
        <v>0.29801514300836401</v>
      </c>
      <c r="U135" s="17">
        <v>0.27305016328481402</v>
      </c>
      <c r="V135" s="17">
        <v>0.31225979949477201</v>
      </c>
      <c r="W135" s="17">
        <v>0.30808536479841098</v>
      </c>
      <c r="X135" s="17">
        <v>0.40504238992244701</v>
      </c>
    </row>
    <row r="136" spans="2:24">
      <c r="B136" t="s">
        <v>88</v>
      </c>
      <c r="C136" s="17">
        <v>0.102094070832785</v>
      </c>
      <c r="D136" s="17">
        <v>0.103047264491667</v>
      </c>
      <c r="E136" s="17">
        <v>9.1851310014063603E-2</v>
      </c>
      <c r="F136" s="17">
        <v>0.130641533905695</v>
      </c>
      <c r="G136" s="17">
        <v>0.102043667725272</v>
      </c>
      <c r="H136" s="17">
        <v>8.5664954750613004E-2</v>
      </c>
      <c r="I136" s="17">
        <v>9.7555378349517205E-2</v>
      </c>
      <c r="J136" s="17"/>
      <c r="K136" s="17">
        <v>0.10807831278223801</v>
      </c>
      <c r="L136" s="17">
        <v>9.67520940926231E-2</v>
      </c>
      <c r="M136" s="17"/>
      <c r="N136" s="17">
        <v>0.108800141271229</v>
      </c>
      <c r="O136" s="17">
        <v>7.4428261899095197E-2</v>
      </c>
      <c r="P136" s="17">
        <v>0.130940106129255</v>
      </c>
      <c r="Q136" s="17">
        <v>0.11280972847863099</v>
      </c>
      <c r="R136" s="17">
        <v>9.7606802638136606E-2</v>
      </c>
      <c r="S136" s="17"/>
      <c r="T136" s="17">
        <v>0.127750894067622</v>
      </c>
      <c r="U136" s="17">
        <v>8.2074295105698206E-2</v>
      </c>
      <c r="V136" s="17">
        <v>0.108377895119298</v>
      </c>
      <c r="W136" s="17">
        <v>7.4493891108131705E-2</v>
      </c>
      <c r="X136" s="17">
        <v>0.14223254455550699</v>
      </c>
    </row>
    <row r="137" spans="2:24">
      <c r="B137" t="s">
        <v>91</v>
      </c>
      <c r="C137" s="17">
        <v>2.3600686853859298E-2</v>
      </c>
      <c r="D137" s="17">
        <v>4.3452565908831099E-2</v>
      </c>
      <c r="E137" s="17">
        <v>2.6057518837022901E-2</v>
      </c>
      <c r="F137" s="17">
        <v>2.0229199746730001E-2</v>
      </c>
      <c r="G137" s="17">
        <v>2.4979742914551802E-2</v>
      </c>
      <c r="H137" s="17">
        <v>1.40860435207209E-2</v>
      </c>
      <c r="I137" s="17">
        <v>1.64849253882993E-2</v>
      </c>
      <c r="J137" s="17"/>
      <c r="K137" s="17">
        <v>3.0124563833128899E-2</v>
      </c>
      <c r="L137" s="17">
        <v>1.7342121026762001E-2</v>
      </c>
      <c r="M137" s="17"/>
      <c r="N137" s="17">
        <v>2.2229602850473498E-2</v>
      </c>
      <c r="O137" s="17">
        <v>2.45901975946686E-2</v>
      </c>
      <c r="P137" s="17">
        <v>1.7925534860808501E-2</v>
      </c>
      <c r="Q137" s="17">
        <v>2.9217163266885601E-2</v>
      </c>
      <c r="R137" s="17">
        <v>3.4156134387975198E-2</v>
      </c>
      <c r="S137" s="17"/>
      <c r="T137" s="17">
        <v>3.2010376801057699E-2</v>
      </c>
      <c r="U137" s="17">
        <v>1.39873890178937E-2</v>
      </c>
      <c r="V137" s="17">
        <v>3.1786046282758003E-2</v>
      </c>
      <c r="W137" s="17">
        <v>4.5560504762551197E-2</v>
      </c>
      <c r="X137" s="17">
        <v>1.8906112860220401E-2</v>
      </c>
    </row>
    <row r="138" spans="2:24">
      <c r="B138" t="s">
        <v>61</v>
      </c>
      <c r="C138" s="17">
        <v>2.4176688778166901E-2</v>
      </c>
      <c r="D138" s="17">
        <v>4.7499837069041997E-2</v>
      </c>
      <c r="E138" s="17">
        <v>1.45329807491246E-2</v>
      </c>
      <c r="F138" s="17">
        <v>2.2729384071771601E-2</v>
      </c>
      <c r="G138" s="17">
        <v>2.8421831390325801E-2</v>
      </c>
      <c r="H138" s="17">
        <v>1.3963677261602501E-2</v>
      </c>
      <c r="I138" s="17">
        <v>2.1184256261314899E-2</v>
      </c>
      <c r="J138" s="17"/>
      <c r="K138" s="17">
        <v>1.6206969907181401E-2</v>
      </c>
      <c r="L138" s="17">
        <v>3.2085143654207303E-2</v>
      </c>
      <c r="M138" s="17"/>
      <c r="N138" s="17">
        <v>3.4072908698551597E-2</v>
      </c>
      <c r="O138" s="17">
        <v>1.96108476625074E-2</v>
      </c>
      <c r="P138" s="17">
        <v>2.2017064403959199E-2</v>
      </c>
      <c r="Q138" s="17">
        <v>1.0230501805899199E-2</v>
      </c>
      <c r="R138" s="17">
        <v>1.90322246810255E-2</v>
      </c>
      <c r="S138" s="17"/>
      <c r="T138" s="17">
        <v>1.98420376733217E-2</v>
      </c>
      <c r="U138" s="17">
        <v>9.8764940170095808E-3</v>
      </c>
      <c r="V138" s="17">
        <v>2.48604952385366E-2</v>
      </c>
      <c r="W138" s="17">
        <v>2.0939272497468301E-2</v>
      </c>
      <c r="X138" s="17">
        <v>1.26190205536628E-2</v>
      </c>
    </row>
    <row r="139" spans="2:24">
      <c r="C139" s="17"/>
      <c r="D139" s="17"/>
      <c r="E139" s="17"/>
      <c r="F139" s="17"/>
      <c r="G139" s="17"/>
      <c r="H139" s="17"/>
      <c r="I139" s="17"/>
      <c r="J139" s="17"/>
      <c r="K139" s="17"/>
      <c r="L139" s="17"/>
      <c r="M139" s="17"/>
      <c r="N139" s="17"/>
      <c r="O139" s="17"/>
      <c r="P139" s="17"/>
      <c r="Q139" s="17"/>
      <c r="R139" s="17"/>
      <c r="S139" s="17"/>
      <c r="T139" s="17"/>
      <c r="U139" s="17"/>
      <c r="V139" s="17"/>
      <c r="W139" s="17"/>
      <c r="X139" s="17"/>
    </row>
    <row r="140" spans="2:24">
      <c r="B140" s="6" t="s">
        <v>96</v>
      </c>
      <c r="C140" s="17"/>
      <c r="D140" s="17"/>
      <c r="E140" s="17"/>
      <c r="F140" s="17"/>
      <c r="G140" s="17"/>
      <c r="H140" s="17"/>
      <c r="I140" s="17"/>
      <c r="J140" s="17"/>
      <c r="K140" s="17"/>
      <c r="L140" s="17"/>
      <c r="M140" s="17"/>
      <c r="N140" s="17"/>
      <c r="O140" s="17"/>
      <c r="P140" s="17"/>
      <c r="Q140" s="17"/>
      <c r="R140" s="17"/>
      <c r="S140" s="17"/>
      <c r="T140" s="17"/>
      <c r="U140" s="17"/>
      <c r="V140" s="17"/>
      <c r="W140" s="17"/>
      <c r="X140" s="17"/>
    </row>
    <row r="141" spans="2:24">
      <c r="B141" s="21" t="s">
        <v>15</v>
      </c>
      <c r="C141" s="17"/>
      <c r="D141" s="17"/>
      <c r="E141" s="17"/>
      <c r="F141" s="17"/>
      <c r="G141" s="17"/>
      <c r="H141" s="17"/>
      <c r="I141" s="17"/>
      <c r="J141" s="17"/>
      <c r="K141" s="17"/>
      <c r="L141" s="17"/>
      <c r="M141" s="17"/>
      <c r="N141" s="17"/>
      <c r="O141" s="17"/>
      <c r="P141" s="17"/>
      <c r="Q141" s="17"/>
      <c r="R141" s="17"/>
      <c r="S141" s="17"/>
      <c r="T141" s="17"/>
      <c r="U141" s="17"/>
      <c r="V141" s="17"/>
      <c r="W141" s="17"/>
      <c r="X141" s="17"/>
    </row>
    <row r="142" spans="2:24">
      <c r="B142" t="s">
        <v>86</v>
      </c>
      <c r="C142" s="17">
        <v>0.587692528747358</v>
      </c>
      <c r="D142" s="17">
        <v>0.52812822695973904</v>
      </c>
      <c r="E142" s="17">
        <v>0.57041017453619003</v>
      </c>
      <c r="F142" s="17">
        <v>0.52672339725346295</v>
      </c>
      <c r="G142" s="17">
        <v>0.57457836181858002</v>
      </c>
      <c r="H142" s="17">
        <v>0.61589234928350201</v>
      </c>
      <c r="I142" s="17">
        <v>0.68265108739785896</v>
      </c>
      <c r="J142" s="17"/>
      <c r="K142" s="17">
        <v>0.55924188693295496</v>
      </c>
      <c r="L142" s="17">
        <v>0.61540713987463203</v>
      </c>
      <c r="M142" s="17"/>
      <c r="N142" s="17">
        <v>0.57932700795646097</v>
      </c>
      <c r="O142" s="17">
        <v>0.60684294384036797</v>
      </c>
      <c r="P142" s="17">
        <v>0.59745255070046499</v>
      </c>
      <c r="Q142" s="17">
        <v>0.57877273447696898</v>
      </c>
      <c r="R142" s="17">
        <v>0.53077191012219305</v>
      </c>
      <c r="S142" s="17"/>
      <c r="T142" s="17">
        <v>0.57801058295747298</v>
      </c>
      <c r="U142" s="17">
        <v>0.61369659564685197</v>
      </c>
      <c r="V142" s="17">
        <v>0.62611379736737205</v>
      </c>
      <c r="W142" s="17">
        <v>0.54668594654012803</v>
      </c>
      <c r="X142" s="17">
        <v>0.48401437172207101</v>
      </c>
    </row>
    <row r="143" spans="2:24">
      <c r="B143" t="s">
        <v>87</v>
      </c>
      <c r="C143" s="17">
        <v>0.28256724998579802</v>
      </c>
      <c r="D143" s="17">
        <v>0.30102601994544498</v>
      </c>
      <c r="E143" s="17">
        <v>0.27659275004332101</v>
      </c>
      <c r="F143" s="17">
        <v>0.32826496866418903</v>
      </c>
      <c r="G143" s="17">
        <v>0.298025904248157</v>
      </c>
      <c r="H143" s="17">
        <v>0.28070012584457898</v>
      </c>
      <c r="I143" s="17">
        <v>0.22662613289658401</v>
      </c>
      <c r="J143" s="17"/>
      <c r="K143" s="17">
        <v>0.308915274576606</v>
      </c>
      <c r="L143" s="17">
        <v>0.25723965734563098</v>
      </c>
      <c r="M143" s="17"/>
      <c r="N143" s="17">
        <v>0.26542571028323703</v>
      </c>
      <c r="O143" s="17">
        <v>0.28525279823574601</v>
      </c>
      <c r="P143" s="17">
        <v>0.26855110992190701</v>
      </c>
      <c r="Q143" s="17">
        <v>0.278476353424428</v>
      </c>
      <c r="R143" s="17">
        <v>0.365320318389942</v>
      </c>
      <c r="S143" s="17"/>
      <c r="T143" s="17">
        <v>0.29053311619966599</v>
      </c>
      <c r="U143" s="17">
        <v>0.27792544986926498</v>
      </c>
      <c r="V143" s="17">
        <v>0.27975622243449699</v>
      </c>
      <c r="W143" s="17">
        <v>0.297467791056653</v>
      </c>
      <c r="X143" s="17">
        <v>0.337464716759731</v>
      </c>
    </row>
    <row r="144" spans="2:24">
      <c r="B144" t="s">
        <v>88</v>
      </c>
      <c r="C144" s="17">
        <v>8.0454309846607105E-2</v>
      </c>
      <c r="D144" s="17">
        <v>9.3228417876819694E-2</v>
      </c>
      <c r="E144" s="17">
        <v>0.12021598074905</v>
      </c>
      <c r="F144" s="17">
        <v>7.6457108182386602E-2</v>
      </c>
      <c r="G144" s="17">
        <v>8.3071180955895399E-2</v>
      </c>
      <c r="H144" s="17">
        <v>6.9004837753886994E-2</v>
      </c>
      <c r="I144" s="17">
        <v>4.8465092256447503E-2</v>
      </c>
      <c r="J144" s="17"/>
      <c r="K144" s="17">
        <v>8.6564775045668493E-2</v>
      </c>
      <c r="L144" s="17">
        <v>7.4881675269671502E-2</v>
      </c>
      <c r="M144" s="17"/>
      <c r="N144" s="17">
        <v>8.5420199012454207E-2</v>
      </c>
      <c r="O144" s="17">
        <v>7.5431141624231507E-2</v>
      </c>
      <c r="P144" s="17">
        <v>8.0432990556269707E-2</v>
      </c>
      <c r="Q144" s="17">
        <v>0.104243453439001</v>
      </c>
      <c r="R144" s="17">
        <v>6.9614767552467399E-2</v>
      </c>
      <c r="S144" s="17"/>
      <c r="T144" s="17">
        <v>7.4180992031004103E-2</v>
      </c>
      <c r="U144" s="17">
        <v>7.3088142093868894E-2</v>
      </c>
      <c r="V144" s="17">
        <v>6.2913203754224198E-2</v>
      </c>
      <c r="W144" s="17">
        <v>8.7640853887318002E-2</v>
      </c>
      <c r="X144" s="17">
        <v>0.105429351371729</v>
      </c>
    </row>
    <row r="145" spans="2:24">
      <c r="B145" t="s">
        <v>91</v>
      </c>
      <c r="C145" s="17">
        <v>1.8964507285951799E-2</v>
      </c>
      <c r="D145" s="17">
        <v>2.8887091666864002E-2</v>
      </c>
      <c r="E145" s="17">
        <v>9.0808454907026093E-3</v>
      </c>
      <c r="F145" s="17">
        <v>3.4203089454329698E-2</v>
      </c>
      <c r="G145" s="17">
        <v>2.44768122463059E-2</v>
      </c>
      <c r="H145" s="17">
        <v>6.7856754011804904E-3</v>
      </c>
      <c r="I145" s="17">
        <v>1.17003609105816E-2</v>
      </c>
      <c r="J145" s="17"/>
      <c r="K145" s="17">
        <v>2.55925900706407E-2</v>
      </c>
      <c r="L145" s="17">
        <v>1.25811150933746E-2</v>
      </c>
      <c r="M145" s="17"/>
      <c r="N145" s="17">
        <v>1.61657128356044E-2</v>
      </c>
      <c r="O145" s="17">
        <v>1.18150369057031E-2</v>
      </c>
      <c r="P145" s="17">
        <v>3.7275347067373697E-2</v>
      </c>
      <c r="Q145" s="17">
        <v>1.7835597265020198E-2</v>
      </c>
      <c r="R145" s="17">
        <v>1.5389361412183E-2</v>
      </c>
      <c r="S145" s="17"/>
      <c r="T145" s="17">
        <v>2.25806992895481E-2</v>
      </c>
      <c r="U145" s="17">
        <v>1.7321887619384801E-2</v>
      </c>
      <c r="V145" s="17">
        <v>1.2715855425128601E-2</v>
      </c>
      <c r="W145" s="17">
        <v>3.2055564406192297E-2</v>
      </c>
      <c r="X145" s="17">
        <v>3.4542715299822099E-2</v>
      </c>
    </row>
    <row r="146" spans="2:24">
      <c r="B146" t="s">
        <v>61</v>
      </c>
      <c r="C146" s="17">
        <v>3.0321404134284701E-2</v>
      </c>
      <c r="D146" s="17">
        <v>4.8730243551133E-2</v>
      </c>
      <c r="E146" s="17">
        <v>2.3700249180736301E-2</v>
      </c>
      <c r="F146" s="17">
        <v>3.4351436445631503E-2</v>
      </c>
      <c r="G146" s="17">
        <v>1.9847740731061599E-2</v>
      </c>
      <c r="H146" s="17">
        <v>2.7617011716851499E-2</v>
      </c>
      <c r="I146" s="17">
        <v>3.0557326538527899E-2</v>
      </c>
      <c r="J146" s="17"/>
      <c r="K146" s="17">
        <v>1.9685473374129701E-2</v>
      </c>
      <c r="L146" s="17">
        <v>3.9890412416690897E-2</v>
      </c>
      <c r="M146" s="17"/>
      <c r="N146" s="17">
        <v>5.3661369912243198E-2</v>
      </c>
      <c r="O146" s="17">
        <v>2.06580793939511E-2</v>
      </c>
      <c r="P146" s="17">
        <v>1.6288001753984999E-2</v>
      </c>
      <c r="Q146" s="17">
        <v>2.0671861394582401E-2</v>
      </c>
      <c r="R146" s="17">
        <v>1.8903642523214002E-2</v>
      </c>
      <c r="S146" s="17"/>
      <c r="T146" s="17">
        <v>3.4694609522309003E-2</v>
      </c>
      <c r="U146" s="17">
        <v>1.7967924770629199E-2</v>
      </c>
      <c r="V146" s="17">
        <v>1.8500921018778E-2</v>
      </c>
      <c r="W146" s="17">
        <v>3.6149844109709402E-2</v>
      </c>
      <c r="X146" s="17">
        <v>3.8548844846647702E-2</v>
      </c>
    </row>
    <row r="147" spans="2:24">
      <c r="C147" s="17"/>
      <c r="D147" s="17"/>
      <c r="E147" s="17"/>
      <c r="F147" s="17"/>
      <c r="G147" s="17"/>
      <c r="H147" s="17"/>
      <c r="I147" s="17"/>
      <c r="J147" s="17"/>
      <c r="K147" s="17"/>
      <c r="L147" s="17"/>
      <c r="M147" s="17"/>
      <c r="N147" s="17"/>
      <c r="O147" s="17"/>
      <c r="P147" s="17"/>
      <c r="Q147" s="17"/>
      <c r="R147" s="17"/>
      <c r="S147" s="17"/>
      <c r="T147" s="17"/>
      <c r="U147" s="17"/>
      <c r="V147" s="17"/>
      <c r="W147" s="17"/>
      <c r="X147" s="17"/>
    </row>
    <row r="148" spans="2:24">
      <c r="B148" s="6" t="s">
        <v>97</v>
      </c>
      <c r="C148" s="17"/>
      <c r="D148" s="17"/>
      <c r="E148" s="17"/>
      <c r="F148" s="17"/>
      <c r="G148" s="17"/>
      <c r="H148" s="17"/>
      <c r="I148" s="17"/>
      <c r="J148" s="17"/>
      <c r="K148" s="17"/>
      <c r="L148" s="17"/>
      <c r="M148" s="17"/>
      <c r="N148" s="17"/>
      <c r="O148" s="17"/>
      <c r="P148" s="17"/>
      <c r="Q148" s="17"/>
      <c r="R148" s="17"/>
      <c r="S148" s="17"/>
      <c r="T148" s="17"/>
      <c r="U148" s="17"/>
      <c r="V148" s="17"/>
      <c r="W148" s="17"/>
      <c r="X148" s="17"/>
    </row>
    <row r="149" spans="2:24">
      <c r="B149" s="21" t="s">
        <v>15</v>
      </c>
      <c r="C149" s="17"/>
      <c r="D149" s="17"/>
      <c r="E149" s="17"/>
      <c r="F149" s="17"/>
      <c r="G149" s="17"/>
      <c r="H149" s="17"/>
      <c r="I149" s="17"/>
      <c r="J149" s="17"/>
      <c r="K149" s="17"/>
      <c r="L149" s="17"/>
      <c r="M149" s="17"/>
      <c r="N149" s="17"/>
      <c r="O149" s="17"/>
      <c r="P149" s="17"/>
      <c r="Q149" s="17"/>
      <c r="R149" s="17"/>
      <c r="S149" s="17"/>
      <c r="T149" s="17"/>
      <c r="U149" s="17"/>
      <c r="V149" s="17"/>
      <c r="W149" s="17"/>
      <c r="X149" s="17"/>
    </row>
    <row r="150" spans="2:24">
      <c r="B150" t="s">
        <v>98</v>
      </c>
      <c r="C150" s="17">
        <v>0.36882558759897299</v>
      </c>
      <c r="D150" s="17">
        <v>0.37578043275004203</v>
      </c>
      <c r="E150" s="17">
        <v>0.37444362347809201</v>
      </c>
      <c r="F150" s="17">
        <v>0.352401126459013</v>
      </c>
      <c r="G150" s="17">
        <v>0.36248778301096102</v>
      </c>
      <c r="H150" s="17">
        <v>0.38397562592486401</v>
      </c>
      <c r="I150" s="17">
        <v>0.36804353912804599</v>
      </c>
      <c r="J150" s="17"/>
      <c r="K150" s="17">
        <v>0.35909018508322799</v>
      </c>
      <c r="L150" s="17">
        <v>0.377174147564655</v>
      </c>
      <c r="M150" s="17"/>
      <c r="N150" s="17">
        <v>0.37164275885949399</v>
      </c>
      <c r="O150" s="17">
        <v>0.37808329773594601</v>
      </c>
      <c r="P150" s="17">
        <v>0.41919894904296001</v>
      </c>
      <c r="Q150" s="17">
        <v>0.32208500504316701</v>
      </c>
      <c r="R150" s="17">
        <v>0.29340152343838699</v>
      </c>
      <c r="S150" s="17"/>
      <c r="T150" s="17">
        <v>0.34052698890365402</v>
      </c>
      <c r="U150" s="17">
        <v>0.391656444167236</v>
      </c>
      <c r="V150" s="17">
        <v>0.34940776685960401</v>
      </c>
      <c r="W150" s="17">
        <v>0.422168884167479</v>
      </c>
      <c r="X150" s="17">
        <v>0.35419295150581298</v>
      </c>
    </row>
    <row r="151" spans="2:24">
      <c r="B151" t="s">
        <v>99</v>
      </c>
      <c r="C151" s="17">
        <v>0.35534981599422399</v>
      </c>
      <c r="D151" s="17">
        <v>0.36119568048024497</v>
      </c>
      <c r="E151" s="17">
        <v>0.29108467424527801</v>
      </c>
      <c r="F151" s="17">
        <v>0.30090110449254998</v>
      </c>
      <c r="G151" s="17">
        <v>0.36413984128243099</v>
      </c>
      <c r="H151" s="17">
        <v>0.41146156096502201</v>
      </c>
      <c r="I151" s="17">
        <v>0.40346380060257198</v>
      </c>
      <c r="J151" s="17"/>
      <c r="K151" s="17">
        <v>0.35019179775583897</v>
      </c>
      <c r="L151" s="17">
        <v>0.36116803589610202</v>
      </c>
      <c r="M151" s="17"/>
      <c r="N151" s="17">
        <v>0.30667406190096203</v>
      </c>
      <c r="O151" s="17">
        <v>0.36948300001929701</v>
      </c>
      <c r="P151" s="17">
        <v>0.389305182171299</v>
      </c>
      <c r="Q151" s="17">
        <v>0.38408651883852102</v>
      </c>
      <c r="R151" s="17">
        <v>0.31521318769472501</v>
      </c>
      <c r="S151" s="17"/>
      <c r="T151" s="17">
        <v>0.35208345597431501</v>
      </c>
      <c r="U151" s="17">
        <v>0.350537011377129</v>
      </c>
      <c r="V151" s="17">
        <v>0.382203342679104</v>
      </c>
      <c r="W151" s="17">
        <v>0.36454693547628098</v>
      </c>
      <c r="X151" s="17">
        <v>0.36583864877569</v>
      </c>
    </row>
    <row r="152" spans="2:24">
      <c r="B152" t="s">
        <v>100</v>
      </c>
      <c r="C152" s="17">
        <v>0.35188672911577001</v>
      </c>
      <c r="D152" s="17">
        <v>0.341493323950678</v>
      </c>
      <c r="E152" s="17">
        <v>0.30338512267293999</v>
      </c>
      <c r="F152" s="17">
        <v>0.33666936175166701</v>
      </c>
      <c r="G152" s="17">
        <v>0.33437601178666898</v>
      </c>
      <c r="H152" s="17">
        <v>0.37022129598312897</v>
      </c>
      <c r="I152" s="17">
        <v>0.412567179599026</v>
      </c>
      <c r="J152" s="17"/>
      <c r="K152" s="17">
        <v>0.34307070223925701</v>
      </c>
      <c r="L152" s="17">
        <v>0.36028305060391702</v>
      </c>
      <c r="M152" s="17"/>
      <c r="N152" s="17">
        <v>0.31812570470916901</v>
      </c>
      <c r="O152" s="17">
        <v>0.36566513603183698</v>
      </c>
      <c r="P152" s="17">
        <v>0.32890596912640202</v>
      </c>
      <c r="Q152" s="17">
        <v>0.37737539244938101</v>
      </c>
      <c r="R152" s="17">
        <v>0.37545735845084099</v>
      </c>
      <c r="S152" s="17"/>
      <c r="T152" s="17">
        <v>0.35141787497388399</v>
      </c>
      <c r="U152" s="17">
        <v>0.34388974341745399</v>
      </c>
      <c r="V152" s="17">
        <v>0.33785369886108801</v>
      </c>
      <c r="W152" s="17">
        <v>0.388809970672778</v>
      </c>
      <c r="X152" s="17">
        <v>0.35410083278828203</v>
      </c>
    </row>
    <row r="153" spans="2:24">
      <c r="B153" t="s">
        <v>101</v>
      </c>
      <c r="C153" s="17">
        <v>0.240209146615976</v>
      </c>
      <c r="D153" s="17">
        <v>0.22666657920376099</v>
      </c>
      <c r="E153" s="17">
        <v>0.23887126979579201</v>
      </c>
      <c r="F153" s="17">
        <v>0.258963893385869</v>
      </c>
      <c r="G153" s="17">
        <v>0.226020424125838</v>
      </c>
      <c r="H153" s="17">
        <v>0.23178934251769401</v>
      </c>
      <c r="I153" s="17">
        <v>0.25210673830964098</v>
      </c>
      <c r="J153" s="17"/>
      <c r="K153" s="17">
        <v>0.23782337088229899</v>
      </c>
      <c r="L153" s="17">
        <v>0.24373180331571101</v>
      </c>
      <c r="M153" s="17"/>
      <c r="N153" s="17">
        <v>0.24271933612593299</v>
      </c>
      <c r="O153" s="17">
        <v>0.25619409731778497</v>
      </c>
      <c r="P153" s="17">
        <v>0.239346471818392</v>
      </c>
      <c r="Q153" s="17">
        <v>0.21229252453844499</v>
      </c>
      <c r="R153" s="17">
        <v>0.24176695914326901</v>
      </c>
      <c r="S153" s="17"/>
      <c r="T153" s="17">
        <v>0.23076988105178101</v>
      </c>
      <c r="U153" s="17">
        <v>0.256055000554408</v>
      </c>
      <c r="V153" s="17">
        <v>0.26640628191325899</v>
      </c>
      <c r="W153" s="17">
        <v>0.257502379325945</v>
      </c>
      <c r="X153" s="17">
        <v>0.22048279163227499</v>
      </c>
    </row>
    <row r="154" spans="2:24">
      <c r="B154" t="s">
        <v>102</v>
      </c>
      <c r="C154" s="17">
        <v>0.23789455482288499</v>
      </c>
      <c r="D154" s="17">
        <v>0.26947553632437399</v>
      </c>
      <c r="E154" s="17">
        <v>0.24739757586786301</v>
      </c>
      <c r="F154" s="17">
        <v>0.23681018495286399</v>
      </c>
      <c r="G154" s="17">
        <v>0.25258292762648599</v>
      </c>
      <c r="H154" s="17">
        <v>0.23438764314940799</v>
      </c>
      <c r="I154" s="17">
        <v>0.20059054401960599</v>
      </c>
      <c r="J154" s="17"/>
      <c r="K154" s="17">
        <v>0.21939280565014399</v>
      </c>
      <c r="L154" s="17">
        <v>0.25617987434571798</v>
      </c>
      <c r="M154" s="17"/>
      <c r="N154" s="17">
        <v>0.25630943475082002</v>
      </c>
      <c r="O154" s="17">
        <v>0.24807750843124701</v>
      </c>
      <c r="P154" s="17">
        <v>0.20114407020894201</v>
      </c>
      <c r="Q154" s="17">
        <v>0.27049644377815601</v>
      </c>
      <c r="R154" s="17">
        <v>0.199672255448472</v>
      </c>
      <c r="S154" s="17"/>
      <c r="T154" s="17">
        <v>0.225144249423848</v>
      </c>
      <c r="U154" s="17">
        <v>0.23127651039678199</v>
      </c>
      <c r="V154" s="17">
        <v>0.23066012953374901</v>
      </c>
      <c r="W154" s="17">
        <v>0.247282061537373</v>
      </c>
      <c r="X154" s="17">
        <v>0.26129338428342802</v>
      </c>
    </row>
    <row r="155" spans="2:24">
      <c r="B155" t="s">
        <v>103</v>
      </c>
      <c r="C155" s="17">
        <v>0.23505682520054</v>
      </c>
      <c r="D155" s="17">
        <v>0.19144553903379199</v>
      </c>
      <c r="E155" s="17">
        <v>0.200590635530245</v>
      </c>
      <c r="F155" s="17">
        <v>0.26460834264622701</v>
      </c>
      <c r="G155" s="17">
        <v>0.24377410251900899</v>
      </c>
      <c r="H155" s="17">
        <v>0.26500779425307402</v>
      </c>
      <c r="I155" s="17">
        <v>0.24066787511190901</v>
      </c>
      <c r="J155" s="17"/>
      <c r="K155" s="17">
        <v>0.21257879398093299</v>
      </c>
      <c r="L155" s="17">
        <v>0.25720489542570701</v>
      </c>
      <c r="M155" s="17"/>
      <c r="N155" s="17">
        <v>0.19411567030789001</v>
      </c>
      <c r="O155" s="17">
        <v>0.25443887160603701</v>
      </c>
      <c r="P155" s="17">
        <v>0.22415305512176401</v>
      </c>
      <c r="Q155" s="17">
        <v>0.23989406628673199</v>
      </c>
      <c r="R155" s="17">
        <v>0.255686135755885</v>
      </c>
      <c r="S155" s="17"/>
      <c r="T155" s="17">
        <v>0.22835539735188201</v>
      </c>
      <c r="U155" s="17">
        <v>0.25366946474323998</v>
      </c>
      <c r="V155" s="17">
        <v>0.21538644116851899</v>
      </c>
      <c r="W155" s="17">
        <v>0.26160397538803998</v>
      </c>
      <c r="X155" s="17">
        <v>0.20348316434513</v>
      </c>
    </row>
    <row r="156" spans="2:24">
      <c r="B156" t="s">
        <v>104</v>
      </c>
      <c r="C156" s="17">
        <v>0.20424025723306</v>
      </c>
      <c r="D156" s="17">
        <v>0.15463172746222001</v>
      </c>
      <c r="E156" s="17">
        <v>0.19194750629785401</v>
      </c>
      <c r="F156" s="17">
        <v>0.218810090611855</v>
      </c>
      <c r="G156" s="17">
        <v>0.17839994724685401</v>
      </c>
      <c r="H156" s="17">
        <v>0.28513572128734999</v>
      </c>
      <c r="I156" s="17">
        <v>0.20188079324368999</v>
      </c>
      <c r="J156" s="17"/>
      <c r="K156" s="17">
        <v>0.24378453800819799</v>
      </c>
      <c r="L156" s="17">
        <v>0.16660754773858399</v>
      </c>
      <c r="M156" s="17"/>
      <c r="N156" s="17">
        <v>0.19292053525567901</v>
      </c>
      <c r="O156" s="17">
        <v>0.177701708921471</v>
      </c>
      <c r="P156" s="17">
        <v>0.24440251707407901</v>
      </c>
      <c r="Q156" s="17">
        <v>0.19242887395019001</v>
      </c>
      <c r="R156" s="17">
        <v>0.24383142811365699</v>
      </c>
      <c r="S156" s="17"/>
      <c r="T156" s="17">
        <v>0.25750582788918902</v>
      </c>
      <c r="U156" s="17">
        <v>0.182030172549663</v>
      </c>
      <c r="V156" s="17">
        <v>0.25806147783460698</v>
      </c>
      <c r="W156" s="17">
        <v>0.20664954171857799</v>
      </c>
      <c r="X156" s="17">
        <v>0.21043651079797099</v>
      </c>
    </row>
    <row r="157" spans="2:24">
      <c r="B157" t="s">
        <v>105</v>
      </c>
      <c r="C157" s="17">
        <v>0.18732337342217101</v>
      </c>
      <c r="D157" s="17">
        <v>0.196762595113782</v>
      </c>
      <c r="E157" s="17">
        <v>0.23222932164125601</v>
      </c>
      <c r="F157" s="17">
        <v>0.21320809109348501</v>
      </c>
      <c r="G157" s="17">
        <v>0.18131264043547199</v>
      </c>
      <c r="H157" s="17">
        <v>0.17074279899928499</v>
      </c>
      <c r="I157" s="17">
        <v>0.13940398554889899</v>
      </c>
      <c r="J157" s="17"/>
      <c r="K157" s="17">
        <v>0.20112156157140501</v>
      </c>
      <c r="L157" s="17">
        <v>0.17379215134919901</v>
      </c>
      <c r="M157" s="17"/>
      <c r="N157" s="17">
        <v>0.16818006751713599</v>
      </c>
      <c r="O157" s="17">
        <v>0.18802251106686699</v>
      </c>
      <c r="P157" s="17">
        <v>0.194765454275387</v>
      </c>
      <c r="Q157" s="17">
        <v>0.199336661493728</v>
      </c>
      <c r="R157" s="17">
        <v>0.227993423991073</v>
      </c>
      <c r="S157" s="17"/>
      <c r="T157" s="17">
        <v>0.233303047640359</v>
      </c>
      <c r="U157" s="17">
        <v>0.18289388759179601</v>
      </c>
      <c r="V157" s="17">
        <v>0.187073508733028</v>
      </c>
      <c r="W157" s="17">
        <v>0.201622348282089</v>
      </c>
      <c r="X157" s="17">
        <v>0.15934438335784701</v>
      </c>
    </row>
    <row r="158" spans="2:24">
      <c r="B158" t="s">
        <v>106</v>
      </c>
      <c r="C158" s="17">
        <v>0.16975265215867499</v>
      </c>
      <c r="D158" s="17">
        <v>0.141232884908258</v>
      </c>
      <c r="E158" s="17">
        <v>0.19672265007584799</v>
      </c>
      <c r="F158" s="17">
        <v>0.15859939876406201</v>
      </c>
      <c r="G158" s="17">
        <v>0.19756240363996699</v>
      </c>
      <c r="H158" s="17">
        <v>0.163602900092429</v>
      </c>
      <c r="I158" s="17">
        <v>0.15732852816669801</v>
      </c>
      <c r="J158" s="17"/>
      <c r="K158" s="17">
        <v>0.170617115851074</v>
      </c>
      <c r="L158" s="17">
        <v>0.16974957785975001</v>
      </c>
      <c r="M158" s="17"/>
      <c r="N158" s="17">
        <v>0.152609491017385</v>
      </c>
      <c r="O158" s="17">
        <v>0.15338797494942899</v>
      </c>
      <c r="P158" s="17">
        <v>0.194147139490253</v>
      </c>
      <c r="Q158" s="17">
        <v>0.18761533583346601</v>
      </c>
      <c r="R158" s="17">
        <v>0.23777127553490299</v>
      </c>
      <c r="S158" s="17"/>
      <c r="T158" s="17">
        <v>0.21018809939136701</v>
      </c>
      <c r="U158" s="17">
        <v>0.174882200239939</v>
      </c>
      <c r="V158" s="17">
        <v>0.163885704950093</v>
      </c>
      <c r="W158" s="17">
        <v>0.12543313437231701</v>
      </c>
      <c r="X158" s="17">
        <v>0.21475235159549899</v>
      </c>
    </row>
    <row r="159" spans="2:24">
      <c r="B159" t="s">
        <v>107</v>
      </c>
      <c r="C159" s="17">
        <v>0.13295038511517199</v>
      </c>
      <c r="D159" s="17">
        <v>0.106209732821827</v>
      </c>
      <c r="E159" s="17">
        <v>0.16422159464284899</v>
      </c>
      <c r="F159" s="17">
        <v>0.122426651893073</v>
      </c>
      <c r="G159" s="17">
        <v>0.1385870126813</v>
      </c>
      <c r="H159" s="17">
        <v>0.11662756921525499</v>
      </c>
      <c r="I159" s="17">
        <v>0.14015117411599801</v>
      </c>
      <c r="J159" s="17"/>
      <c r="K159" s="17">
        <v>0.154944516610798</v>
      </c>
      <c r="L159" s="17">
        <v>0.112115419714113</v>
      </c>
      <c r="M159" s="17"/>
      <c r="N159" s="17">
        <v>0.13303357249983699</v>
      </c>
      <c r="O159" s="17">
        <v>0.114126851154456</v>
      </c>
      <c r="P159" s="17">
        <v>0.16284390326220399</v>
      </c>
      <c r="Q159" s="17">
        <v>0.16447876339598999</v>
      </c>
      <c r="R159" s="17">
        <v>0.14734091751214901</v>
      </c>
      <c r="S159" s="17"/>
      <c r="T159" s="17">
        <v>0.14192718880529101</v>
      </c>
      <c r="U159" s="17">
        <v>0.151151221561662</v>
      </c>
      <c r="V159" s="17">
        <v>0.154097760895585</v>
      </c>
      <c r="W159" s="17">
        <v>8.5596954640012504E-2</v>
      </c>
      <c r="X159" s="17">
        <v>0.14070561527578501</v>
      </c>
    </row>
    <row r="160" spans="2:24">
      <c r="B160" t="s">
        <v>108</v>
      </c>
      <c r="C160" s="17">
        <v>8.6832909396649102E-2</v>
      </c>
      <c r="D160" s="17">
        <v>0.12846021649404901</v>
      </c>
      <c r="E160" s="17">
        <v>0.14145478015145499</v>
      </c>
      <c r="F160" s="17">
        <v>0.105340950769269</v>
      </c>
      <c r="G160" s="17">
        <v>6.6115389183304896E-2</v>
      </c>
      <c r="H160" s="17">
        <v>4.13508814081067E-2</v>
      </c>
      <c r="I160" s="17">
        <v>4.7055436495694797E-2</v>
      </c>
      <c r="J160" s="17"/>
      <c r="K160" s="17">
        <v>8.9790368714136801E-2</v>
      </c>
      <c r="L160" s="17">
        <v>8.4373243757004904E-2</v>
      </c>
      <c r="M160" s="17"/>
      <c r="N160" s="17">
        <v>0.106065011550612</v>
      </c>
      <c r="O160" s="17">
        <v>7.1528866748901104E-2</v>
      </c>
      <c r="P160" s="17">
        <v>8.9939499354161498E-2</v>
      </c>
      <c r="Q160" s="17">
        <v>9.1334642185309706E-2</v>
      </c>
      <c r="R160" s="17">
        <v>0.109821642820238</v>
      </c>
      <c r="S160" s="17"/>
      <c r="T160" s="17">
        <v>9.8103878500012801E-2</v>
      </c>
      <c r="U160" s="17">
        <v>0.11565611053946501</v>
      </c>
      <c r="V160" s="17">
        <v>8.6807133334168896E-2</v>
      </c>
      <c r="W160" s="17">
        <v>7.4066549844175003E-2</v>
      </c>
      <c r="X160" s="17">
        <v>6.3629896576675005E-2</v>
      </c>
    </row>
    <row r="161" spans="2:24">
      <c r="B161" t="s">
        <v>61</v>
      </c>
      <c r="C161" s="17">
        <v>6.3369240952269201E-2</v>
      </c>
      <c r="D161" s="17">
        <v>7.3856433943655E-2</v>
      </c>
      <c r="E161" s="17">
        <v>5.27017664949418E-2</v>
      </c>
      <c r="F161" s="17">
        <v>5.0910448407633299E-2</v>
      </c>
      <c r="G161" s="17">
        <v>8.1496405886833101E-2</v>
      </c>
      <c r="H161" s="17">
        <v>3.7799356002305502E-2</v>
      </c>
      <c r="I161" s="17">
        <v>7.7721725829755395E-2</v>
      </c>
      <c r="J161" s="17"/>
      <c r="K161" s="17">
        <v>5.2279634099844999E-2</v>
      </c>
      <c r="L161" s="17">
        <v>7.4521011871286305E-2</v>
      </c>
      <c r="M161" s="17"/>
      <c r="N161" s="17">
        <v>8.4616272241790497E-2</v>
      </c>
      <c r="O161" s="17">
        <v>6.0261318039345597E-2</v>
      </c>
      <c r="P161" s="17">
        <v>3.9530143726193699E-2</v>
      </c>
      <c r="Q161" s="17">
        <v>5.79112006616046E-2</v>
      </c>
      <c r="R161" s="17">
        <v>5.1491030938464598E-2</v>
      </c>
      <c r="S161" s="17"/>
      <c r="T161" s="17">
        <v>3.9817944237429202E-2</v>
      </c>
      <c r="U161" s="17">
        <v>4.4393022575746399E-2</v>
      </c>
      <c r="V161" s="17">
        <v>4.6865760747498098E-2</v>
      </c>
      <c r="W161" s="17">
        <v>4.9124820271129098E-2</v>
      </c>
      <c r="X161" s="17">
        <v>6.2880351663052295E-2</v>
      </c>
    </row>
    <row r="162" spans="2:24">
      <c r="B162" t="s">
        <v>62</v>
      </c>
      <c r="C162" s="17">
        <v>2.4138460141495798E-3</v>
      </c>
      <c r="D162" s="17">
        <v>0</v>
      </c>
      <c r="E162" s="17">
        <v>0</v>
      </c>
      <c r="F162" s="17">
        <v>0</v>
      </c>
      <c r="G162" s="17">
        <v>2.8996633143657902E-3</v>
      </c>
      <c r="H162" s="17">
        <v>6.8585707686342097E-3</v>
      </c>
      <c r="I162" s="17">
        <v>4.5701103141808598E-3</v>
      </c>
      <c r="J162" s="17"/>
      <c r="K162" s="17">
        <v>3.9205312452696697E-3</v>
      </c>
      <c r="L162" s="17">
        <v>9.5337626526326396E-4</v>
      </c>
      <c r="M162" s="17"/>
      <c r="N162" s="17">
        <v>2.0641369359610902E-3</v>
      </c>
      <c r="O162" s="17">
        <v>3.1796489037731802E-3</v>
      </c>
      <c r="P162" s="17">
        <v>2.53496658606875E-3</v>
      </c>
      <c r="Q162" s="17">
        <v>5.27488306307629E-3</v>
      </c>
      <c r="R162" s="17">
        <v>0</v>
      </c>
      <c r="S162" s="17"/>
      <c r="T162" s="17">
        <v>2.6224121708007301E-3</v>
      </c>
      <c r="U162" s="17">
        <v>3.9876398452669496E-3</v>
      </c>
      <c r="V162" s="17">
        <v>0</v>
      </c>
      <c r="W162" s="17">
        <v>0</v>
      </c>
      <c r="X162" s="17">
        <v>1.2624500570328301E-2</v>
      </c>
    </row>
    <row r="163" spans="2:24">
      <c r="C163" s="17"/>
      <c r="D163" s="17"/>
      <c r="E163" s="17"/>
      <c r="F163" s="17"/>
      <c r="G163" s="17"/>
      <c r="H163" s="17"/>
      <c r="I163" s="17"/>
      <c r="J163" s="17"/>
      <c r="K163" s="17"/>
      <c r="L163" s="17"/>
      <c r="M163" s="17"/>
      <c r="N163" s="17"/>
      <c r="O163" s="17"/>
      <c r="P163" s="17"/>
      <c r="Q163" s="17"/>
      <c r="R163" s="17"/>
      <c r="S163" s="17"/>
      <c r="T163" s="17"/>
      <c r="U163" s="17"/>
      <c r="V163" s="17"/>
      <c r="W163" s="17"/>
      <c r="X163" s="17"/>
    </row>
    <row r="164" spans="2:24">
      <c r="B164" s="6" t="s">
        <v>109</v>
      </c>
      <c r="C164" s="17"/>
      <c r="D164" s="17"/>
      <c r="E164" s="17"/>
      <c r="F164" s="17"/>
      <c r="G164" s="17"/>
      <c r="H164" s="17"/>
      <c r="I164" s="17"/>
      <c r="J164" s="17"/>
      <c r="K164" s="17"/>
      <c r="L164" s="17"/>
      <c r="M164" s="17"/>
      <c r="N164" s="17"/>
      <c r="O164" s="17"/>
      <c r="P164" s="17"/>
      <c r="Q164" s="17"/>
      <c r="R164" s="17"/>
      <c r="S164" s="17"/>
      <c r="T164" s="17"/>
      <c r="U164" s="17"/>
      <c r="V164" s="17"/>
      <c r="W164" s="17"/>
      <c r="X164" s="17"/>
    </row>
    <row r="165" spans="2:24">
      <c r="B165" s="21" t="s">
        <v>15</v>
      </c>
      <c r="C165" s="17"/>
      <c r="D165" s="17"/>
      <c r="E165" s="17"/>
      <c r="F165" s="17"/>
      <c r="G165" s="17"/>
      <c r="H165" s="17"/>
      <c r="I165" s="17"/>
      <c r="J165" s="17"/>
      <c r="K165" s="17"/>
      <c r="L165" s="17"/>
      <c r="M165" s="17"/>
      <c r="N165" s="17"/>
      <c r="O165" s="17"/>
      <c r="P165" s="17"/>
      <c r="Q165" s="17"/>
      <c r="R165" s="17"/>
      <c r="S165" s="17"/>
      <c r="T165" s="17"/>
      <c r="U165" s="17"/>
      <c r="V165" s="17"/>
      <c r="W165" s="17"/>
      <c r="X165" s="17"/>
    </row>
    <row r="166" spans="2:24">
      <c r="B166" t="s">
        <v>110</v>
      </c>
      <c r="C166" s="17">
        <v>0.32576770040935898</v>
      </c>
      <c r="D166" s="17">
        <v>0.28447963218281502</v>
      </c>
      <c r="E166" s="17">
        <v>0.42045968882544699</v>
      </c>
      <c r="F166" s="17">
        <v>0.39665094647635502</v>
      </c>
      <c r="G166" s="17">
        <v>0.33545909087874298</v>
      </c>
      <c r="H166" s="17">
        <v>0.282584819815063</v>
      </c>
      <c r="I166" s="17">
        <v>0.239250952090202</v>
      </c>
      <c r="J166" s="17"/>
      <c r="K166" s="17">
        <v>0.40630173666098701</v>
      </c>
      <c r="L166" s="17">
        <v>0.248679519297893</v>
      </c>
      <c r="M166" s="17"/>
      <c r="N166" s="17">
        <v>0.25503294793584103</v>
      </c>
      <c r="O166" s="17">
        <v>0.27966559681096598</v>
      </c>
      <c r="P166" s="17">
        <v>0.33725575234718302</v>
      </c>
      <c r="Q166" s="17">
        <v>0.41110048873833799</v>
      </c>
      <c r="R166" s="17">
        <v>0.51106080111264396</v>
      </c>
      <c r="S166" s="17"/>
      <c r="T166" s="17">
        <v>0.41156328875562898</v>
      </c>
      <c r="U166" s="17">
        <v>0.31852739170170502</v>
      </c>
      <c r="V166" s="17">
        <v>0.33249690385373498</v>
      </c>
      <c r="W166" s="17">
        <v>0.34463780439314701</v>
      </c>
      <c r="X166" s="17">
        <v>0.38572390271330598</v>
      </c>
    </row>
    <row r="167" spans="2:24">
      <c r="B167" t="s">
        <v>111</v>
      </c>
      <c r="C167" s="17">
        <v>0.47774122265581698</v>
      </c>
      <c r="D167" s="17">
        <v>0.41020714093358301</v>
      </c>
      <c r="E167" s="17">
        <v>0.410582959049202</v>
      </c>
      <c r="F167" s="17">
        <v>0.48613018759354598</v>
      </c>
      <c r="G167" s="17">
        <v>0.47392975689476402</v>
      </c>
      <c r="H167" s="17">
        <v>0.51580441818966105</v>
      </c>
      <c r="I167" s="17">
        <v>0.54778087997968195</v>
      </c>
      <c r="J167" s="17"/>
      <c r="K167" s="17">
        <v>0.423846521841866</v>
      </c>
      <c r="L167" s="17">
        <v>0.53078908919507195</v>
      </c>
      <c r="M167" s="17"/>
      <c r="N167" s="17">
        <v>0.47305855035445599</v>
      </c>
      <c r="O167" s="17">
        <v>0.532203474920808</v>
      </c>
      <c r="P167" s="17">
        <v>0.48544772325462998</v>
      </c>
      <c r="Q167" s="17">
        <v>0.45296747237830598</v>
      </c>
      <c r="R167" s="17">
        <v>0.37609854876209298</v>
      </c>
      <c r="S167" s="17"/>
      <c r="T167" s="17">
        <v>0.43181835811656499</v>
      </c>
      <c r="U167" s="17">
        <v>0.456866804987763</v>
      </c>
      <c r="V167" s="17">
        <v>0.48636458119014703</v>
      </c>
      <c r="W167" s="17">
        <v>0.50337624535538095</v>
      </c>
      <c r="X167" s="17">
        <v>0.49584356506717298</v>
      </c>
    </row>
    <row r="168" spans="2:24">
      <c r="B168" t="s">
        <v>112</v>
      </c>
      <c r="C168" s="17">
        <v>0.17702616382858799</v>
      </c>
      <c r="D168" s="17">
        <v>0.26701918549405601</v>
      </c>
      <c r="E168" s="17">
        <v>0.13968448030863101</v>
      </c>
      <c r="F168" s="17">
        <v>0.10639633104469599</v>
      </c>
      <c r="G168" s="17">
        <v>0.17952531783476799</v>
      </c>
      <c r="H168" s="17">
        <v>0.18066827222391199</v>
      </c>
      <c r="I168" s="17">
        <v>0.20107542864852199</v>
      </c>
      <c r="J168" s="17"/>
      <c r="K168" s="17">
        <v>0.15663959341654499</v>
      </c>
      <c r="L168" s="17">
        <v>0.19583484227082901</v>
      </c>
      <c r="M168" s="17"/>
      <c r="N168" s="17">
        <v>0.24266366395884401</v>
      </c>
      <c r="O168" s="17">
        <v>0.18029347737427501</v>
      </c>
      <c r="P168" s="17">
        <v>0.15966424489532899</v>
      </c>
      <c r="Q168" s="17">
        <v>0.12570977577116099</v>
      </c>
      <c r="R168" s="17">
        <v>9.8030299838175905E-2</v>
      </c>
      <c r="S168" s="17"/>
      <c r="T168" s="17">
        <v>0.133613805059075</v>
      </c>
      <c r="U168" s="17">
        <v>0.21378014390691299</v>
      </c>
      <c r="V168" s="17">
        <v>0.168597854673843</v>
      </c>
      <c r="W168" s="17">
        <v>0.14007861818599601</v>
      </c>
      <c r="X168" s="17">
        <v>0.105753900234167</v>
      </c>
    </row>
    <row r="169" spans="2:24">
      <c r="B169" t="s">
        <v>61</v>
      </c>
      <c r="C169" s="17">
        <v>1.9464913106235899E-2</v>
      </c>
      <c r="D169" s="17">
        <v>3.8294041389546001E-2</v>
      </c>
      <c r="E169" s="17">
        <v>2.9272871816719601E-2</v>
      </c>
      <c r="F169" s="17">
        <v>1.08225348854026E-2</v>
      </c>
      <c r="G169" s="17">
        <v>1.10858343917255E-2</v>
      </c>
      <c r="H169" s="17">
        <v>2.0942489771364502E-2</v>
      </c>
      <c r="I169" s="17">
        <v>1.1892739281594801E-2</v>
      </c>
      <c r="J169" s="17"/>
      <c r="K169" s="17">
        <v>1.32121480806027E-2</v>
      </c>
      <c r="L169" s="17">
        <v>2.4696549236206001E-2</v>
      </c>
      <c r="M169" s="17"/>
      <c r="N169" s="17">
        <v>2.9244837750858899E-2</v>
      </c>
      <c r="O169" s="17">
        <v>7.83745089395174E-3</v>
      </c>
      <c r="P169" s="17">
        <v>1.7632279502857999E-2</v>
      </c>
      <c r="Q169" s="17">
        <v>1.0222263112194501E-2</v>
      </c>
      <c r="R169" s="17">
        <v>1.48103502870873E-2</v>
      </c>
      <c r="S169" s="17"/>
      <c r="T169" s="17">
        <v>2.3004548068730899E-2</v>
      </c>
      <c r="U169" s="17">
        <v>1.08256594036189E-2</v>
      </c>
      <c r="V169" s="17">
        <v>1.25406602822746E-2</v>
      </c>
      <c r="W169" s="17">
        <v>1.19073320654764E-2</v>
      </c>
      <c r="X169" s="17">
        <v>1.2678631985353199E-2</v>
      </c>
    </row>
    <row r="170" spans="2:24">
      <c r="C170" s="17"/>
      <c r="D170" s="17"/>
      <c r="E170" s="17"/>
      <c r="F170" s="17"/>
      <c r="G170" s="17"/>
      <c r="H170" s="17"/>
      <c r="I170" s="17"/>
      <c r="J170" s="17"/>
      <c r="K170" s="17"/>
      <c r="L170" s="17"/>
      <c r="M170" s="17"/>
      <c r="N170" s="17"/>
      <c r="O170" s="17"/>
      <c r="P170" s="17"/>
      <c r="Q170" s="17"/>
      <c r="R170" s="17"/>
      <c r="S170" s="17"/>
      <c r="T170" s="17"/>
      <c r="U170" s="17"/>
      <c r="V170" s="17"/>
      <c r="W170" s="17"/>
      <c r="X170" s="17"/>
    </row>
    <row r="171" spans="2:24">
      <c r="B171" s="6" t="s">
        <v>113</v>
      </c>
      <c r="C171" s="17"/>
      <c r="D171" s="17"/>
      <c r="E171" s="17"/>
      <c r="F171" s="17"/>
      <c r="G171" s="17"/>
      <c r="H171" s="17"/>
      <c r="I171" s="17"/>
      <c r="J171" s="17"/>
      <c r="K171" s="17"/>
      <c r="L171" s="17"/>
      <c r="M171" s="17"/>
      <c r="N171" s="17"/>
      <c r="O171" s="17"/>
      <c r="P171" s="17"/>
      <c r="Q171" s="17"/>
      <c r="R171" s="17"/>
      <c r="S171" s="17"/>
      <c r="T171" s="17"/>
      <c r="U171" s="17"/>
      <c r="V171" s="17"/>
      <c r="W171" s="17"/>
      <c r="X171" s="17"/>
    </row>
    <row r="172" spans="2:24">
      <c r="B172" s="21" t="s">
        <v>15</v>
      </c>
      <c r="C172" s="17"/>
      <c r="D172" s="17"/>
      <c r="E172" s="17"/>
      <c r="F172" s="17"/>
      <c r="G172" s="17"/>
      <c r="H172" s="17"/>
      <c r="I172" s="17"/>
      <c r="J172" s="17"/>
      <c r="K172" s="17"/>
      <c r="L172" s="17"/>
      <c r="M172" s="17"/>
      <c r="N172" s="17"/>
      <c r="O172" s="17"/>
      <c r="P172" s="17"/>
      <c r="Q172" s="17"/>
      <c r="R172" s="17"/>
      <c r="S172" s="17"/>
      <c r="T172" s="17"/>
      <c r="U172" s="17"/>
      <c r="V172" s="17"/>
      <c r="W172" s="17"/>
      <c r="X172" s="17"/>
    </row>
    <row r="173" spans="2:24">
      <c r="B173" t="s">
        <v>114</v>
      </c>
      <c r="C173" s="17">
        <v>0.67690411492824298</v>
      </c>
      <c r="D173" s="17">
        <v>0.64982455093434999</v>
      </c>
      <c r="E173" s="17">
        <v>0.620095908650108</v>
      </c>
      <c r="F173" s="17">
        <v>0.66447049043292905</v>
      </c>
      <c r="G173" s="17">
        <v>0.67654725656613302</v>
      </c>
      <c r="H173" s="17">
        <v>0.71380335918731497</v>
      </c>
      <c r="I173" s="17">
        <v>0.72673813219556105</v>
      </c>
      <c r="J173" s="17"/>
      <c r="K173" s="17">
        <v>0.65719459111677903</v>
      </c>
      <c r="L173" s="17">
        <v>0.69853756165809799</v>
      </c>
      <c r="M173" s="17"/>
      <c r="N173" s="17">
        <v>0.63297740332201302</v>
      </c>
      <c r="O173" s="17">
        <v>0.69554613549519595</v>
      </c>
      <c r="P173" s="17">
        <v>0.682631876093449</v>
      </c>
      <c r="Q173" s="17">
        <v>0.689793180431305</v>
      </c>
      <c r="R173" s="17">
        <v>0.68070528416414899</v>
      </c>
      <c r="S173" s="17"/>
      <c r="T173" s="17">
        <v>0.64533385760670603</v>
      </c>
      <c r="U173" s="17">
        <v>0.67593696780288903</v>
      </c>
      <c r="V173" s="17">
        <v>0.67002064207048895</v>
      </c>
      <c r="W173" s="17">
        <v>0.70630631007774303</v>
      </c>
      <c r="X173" s="17">
        <v>0.67791910488517304</v>
      </c>
    </row>
    <row r="174" spans="2:24">
      <c r="B174" t="s">
        <v>115</v>
      </c>
      <c r="C174" s="17">
        <v>0.44538987377556699</v>
      </c>
      <c r="D174" s="17">
        <v>0.41869335925108703</v>
      </c>
      <c r="E174" s="17">
        <v>0.43628915417957898</v>
      </c>
      <c r="F174" s="17">
        <v>0.43940859962842599</v>
      </c>
      <c r="G174" s="17">
        <v>0.42789368198387301</v>
      </c>
      <c r="H174" s="17">
        <v>0.48519706487060299</v>
      </c>
      <c r="I174" s="17">
        <v>0.46283778757344401</v>
      </c>
      <c r="J174" s="17"/>
      <c r="K174" s="17">
        <v>0.436995435806807</v>
      </c>
      <c r="L174" s="17">
        <v>0.45580203451604401</v>
      </c>
      <c r="M174" s="17"/>
      <c r="N174" s="17">
        <v>0.45035147792039998</v>
      </c>
      <c r="O174" s="17">
        <v>0.44625729488928101</v>
      </c>
      <c r="P174" s="17">
        <v>0.480225218343591</v>
      </c>
      <c r="Q174" s="17">
        <v>0.49424192995516703</v>
      </c>
      <c r="R174" s="17">
        <v>0.36504242309756701</v>
      </c>
      <c r="S174" s="17"/>
      <c r="T174" s="17">
        <v>0.424111050022142</v>
      </c>
      <c r="U174" s="17">
        <v>0.48591764498697998</v>
      </c>
      <c r="V174" s="17">
        <v>0.47896547811653101</v>
      </c>
      <c r="W174" s="17">
        <v>0.405224738307354</v>
      </c>
      <c r="X174" s="17">
        <v>0.46811089149685198</v>
      </c>
    </row>
    <row r="175" spans="2:24">
      <c r="B175" t="s">
        <v>116</v>
      </c>
      <c r="C175" s="17">
        <v>0.44067519921836801</v>
      </c>
      <c r="D175" s="17">
        <v>0.394739030276614</v>
      </c>
      <c r="E175" s="17">
        <v>0.394351886388984</v>
      </c>
      <c r="F175" s="17">
        <v>0.46948297730372501</v>
      </c>
      <c r="G175" s="17">
        <v>0.425799492488525</v>
      </c>
      <c r="H175" s="17">
        <v>0.49429121168308499</v>
      </c>
      <c r="I175" s="17">
        <v>0.46135544114326799</v>
      </c>
      <c r="J175" s="17"/>
      <c r="K175" s="17">
        <v>0.459106214519792</v>
      </c>
      <c r="L175" s="17">
        <v>0.42386866551663799</v>
      </c>
      <c r="M175" s="17"/>
      <c r="N175" s="17">
        <v>0.42785493553014098</v>
      </c>
      <c r="O175" s="17">
        <v>0.43644089774713601</v>
      </c>
      <c r="P175" s="17">
        <v>0.46640701457845402</v>
      </c>
      <c r="Q175" s="17">
        <v>0.45197037117303701</v>
      </c>
      <c r="R175" s="17">
        <v>0.47226384988141001</v>
      </c>
      <c r="S175" s="17"/>
      <c r="T175" s="17">
        <v>0.43291642760014598</v>
      </c>
      <c r="U175" s="17">
        <v>0.46209939858453303</v>
      </c>
      <c r="V175" s="17">
        <v>0.46060395158891898</v>
      </c>
      <c r="W175" s="17">
        <v>0.47683153912468002</v>
      </c>
      <c r="X175" s="17">
        <v>0.45352615184227602</v>
      </c>
    </row>
    <row r="176" spans="2:24">
      <c r="B176" t="s">
        <v>117</v>
      </c>
      <c r="C176" s="17">
        <v>0.28189838055290101</v>
      </c>
      <c r="D176" s="17">
        <v>0.349005152005537</v>
      </c>
      <c r="E176" s="17">
        <v>0.290803863608534</v>
      </c>
      <c r="F176" s="17">
        <v>0.288555532913362</v>
      </c>
      <c r="G176" s="17">
        <v>0.30660226520695699</v>
      </c>
      <c r="H176" s="17">
        <v>0.27352917123609399</v>
      </c>
      <c r="I176" s="17">
        <v>0.210397668913754</v>
      </c>
      <c r="J176" s="17"/>
      <c r="K176" s="17">
        <v>0.306432417255456</v>
      </c>
      <c r="L176" s="17">
        <v>0.25833521081475602</v>
      </c>
      <c r="M176" s="17"/>
      <c r="N176" s="17">
        <v>0.22931805715386999</v>
      </c>
      <c r="O176" s="17">
        <v>0.27720621681762603</v>
      </c>
      <c r="P176" s="17">
        <v>0.30110000643405399</v>
      </c>
      <c r="Q176" s="17">
        <v>0.36738733495474002</v>
      </c>
      <c r="R176" s="17">
        <v>0.32690988506650898</v>
      </c>
      <c r="S176" s="17"/>
      <c r="T176" s="17">
        <v>0.31598980969702201</v>
      </c>
      <c r="U176" s="17">
        <v>0.33340035795341899</v>
      </c>
      <c r="V176" s="17">
        <v>0.21411751170243501</v>
      </c>
      <c r="W176" s="17">
        <v>0.32029848941385197</v>
      </c>
      <c r="X176" s="17">
        <v>0.23663787892419899</v>
      </c>
    </row>
    <row r="177" spans="2:25">
      <c r="B177" t="s">
        <v>118</v>
      </c>
      <c r="C177" s="17">
        <v>0.27819947318304</v>
      </c>
      <c r="D177" s="17">
        <v>0.36128521040338801</v>
      </c>
      <c r="E177" s="17">
        <v>0.31502881671867999</v>
      </c>
      <c r="F177" s="17">
        <v>0.29031237922460601</v>
      </c>
      <c r="G177" s="17">
        <v>0.256250286719649</v>
      </c>
      <c r="H177" s="17">
        <v>0.24770825875136601</v>
      </c>
      <c r="I177" s="17">
        <v>0.22164695877568499</v>
      </c>
      <c r="J177" s="17"/>
      <c r="K177" s="17">
        <v>0.29127894553330302</v>
      </c>
      <c r="L177" s="17">
        <v>0.26581217044226302</v>
      </c>
      <c r="M177" s="17"/>
      <c r="N177" s="17">
        <v>0.19643346825188701</v>
      </c>
      <c r="O177" s="17">
        <v>0.27167674070786002</v>
      </c>
      <c r="P177" s="17">
        <v>0.30332730519479201</v>
      </c>
      <c r="Q177" s="17">
        <v>0.351525264737229</v>
      </c>
      <c r="R177" s="17">
        <v>0.35787189700224498</v>
      </c>
      <c r="S177" s="17"/>
      <c r="T177" s="17">
        <v>0.29502959065391399</v>
      </c>
      <c r="U177" s="17">
        <v>0.24587889722583001</v>
      </c>
      <c r="V177" s="17">
        <v>0.30782100097069498</v>
      </c>
      <c r="W177" s="17">
        <v>0.31338407622965198</v>
      </c>
      <c r="X177" s="17">
        <v>0.27899639813440502</v>
      </c>
    </row>
    <row r="178" spans="2:25">
      <c r="B178" t="s">
        <v>119</v>
      </c>
      <c r="C178" s="17">
        <v>0.23414413388442901</v>
      </c>
      <c r="D178" s="17">
        <v>0.247728650726977</v>
      </c>
      <c r="E178" s="17">
        <v>0.26977144469794101</v>
      </c>
      <c r="F178" s="17">
        <v>0.26678597550078098</v>
      </c>
      <c r="G178" s="17">
        <v>0.19779310666656499</v>
      </c>
      <c r="H178" s="17">
        <v>0.21412663881518501</v>
      </c>
      <c r="I178" s="17">
        <v>0.21244425070326101</v>
      </c>
      <c r="J178" s="17"/>
      <c r="K178" s="17">
        <v>0.24902528979956901</v>
      </c>
      <c r="L178" s="17">
        <v>0.220762252479656</v>
      </c>
      <c r="M178" s="17"/>
      <c r="N178" s="17">
        <v>0.23644721901781701</v>
      </c>
      <c r="O178" s="17">
        <v>0.24038630332809199</v>
      </c>
      <c r="P178" s="17">
        <v>0.22861121556375599</v>
      </c>
      <c r="Q178" s="17">
        <v>0.19611202481762399</v>
      </c>
      <c r="R178" s="17">
        <v>0.28491047382147999</v>
      </c>
      <c r="S178" s="17"/>
      <c r="T178" s="17">
        <v>0.30490032230348102</v>
      </c>
      <c r="U178" s="17">
        <v>0.22630387984352901</v>
      </c>
      <c r="V178" s="17">
        <v>0.24399192004737599</v>
      </c>
      <c r="W178" s="17">
        <v>0.21474732678687999</v>
      </c>
      <c r="X178" s="17">
        <v>0.182066717238651</v>
      </c>
    </row>
    <row r="179" spans="2:25">
      <c r="B179" t="s">
        <v>120</v>
      </c>
      <c r="C179" s="17">
        <v>0.233781178555861</v>
      </c>
      <c r="D179" s="17">
        <v>0.248492373730791</v>
      </c>
      <c r="E179" s="17">
        <v>0.26680857622382498</v>
      </c>
      <c r="F179" s="17">
        <v>0.20928167545722801</v>
      </c>
      <c r="G179" s="17">
        <v>0.25124549534160301</v>
      </c>
      <c r="H179" s="17">
        <v>0.216198700359746</v>
      </c>
      <c r="I179" s="17">
        <v>0.21479092415467799</v>
      </c>
      <c r="J179" s="17"/>
      <c r="K179" s="17">
        <v>0.25411186760925403</v>
      </c>
      <c r="L179" s="17">
        <v>0.21507182909199199</v>
      </c>
      <c r="M179" s="17"/>
      <c r="N179" s="17">
        <v>0.25849334072229102</v>
      </c>
      <c r="O179" s="17">
        <v>0.20708586062614701</v>
      </c>
      <c r="P179" s="17">
        <v>0.24882862110895601</v>
      </c>
      <c r="Q179" s="17">
        <v>0.25793323919525302</v>
      </c>
      <c r="R179" s="17">
        <v>0.21632929067585599</v>
      </c>
      <c r="S179" s="17"/>
      <c r="T179" s="17">
        <v>0.26665925966870402</v>
      </c>
      <c r="U179" s="17">
        <v>0.25040460265533199</v>
      </c>
      <c r="V179" s="17">
        <v>0.21464918154319501</v>
      </c>
      <c r="W179" s="17">
        <v>0.22806771082743299</v>
      </c>
      <c r="X179" s="17">
        <v>0.24558494232087799</v>
      </c>
    </row>
    <row r="180" spans="2:25">
      <c r="B180" t="s">
        <v>61</v>
      </c>
      <c r="C180" s="17">
        <v>4.2293524818121299E-2</v>
      </c>
      <c r="D180" s="17">
        <v>3.2838648474765697E-2</v>
      </c>
      <c r="E180" s="17">
        <v>3.5140352124646702E-2</v>
      </c>
      <c r="F180" s="17">
        <v>4.2742822296495002E-2</v>
      </c>
      <c r="G180" s="17">
        <v>4.2384791230355698E-2</v>
      </c>
      <c r="H180" s="17">
        <v>3.4786247081673501E-2</v>
      </c>
      <c r="I180" s="17">
        <v>5.89620897296265E-2</v>
      </c>
      <c r="J180" s="17"/>
      <c r="K180" s="17">
        <v>3.0498108943982302E-2</v>
      </c>
      <c r="L180" s="17">
        <v>5.1036123462731398E-2</v>
      </c>
      <c r="M180" s="17"/>
      <c r="N180" s="17">
        <v>6.9363172911200296E-2</v>
      </c>
      <c r="O180" s="17">
        <v>3.2649831856177002E-2</v>
      </c>
      <c r="P180" s="17">
        <v>2.5633792398770502E-2</v>
      </c>
      <c r="Q180" s="17">
        <v>4.2053043212226103E-2</v>
      </c>
      <c r="R180" s="17">
        <v>1.87698334228623E-2</v>
      </c>
      <c r="S180" s="17"/>
      <c r="T180" s="17">
        <v>2.5389718293578199E-2</v>
      </c>
      <c r="U180" s="17">
        <v>2.40140017263057E-2</v>
      </c>
      <c r="V180" s="17">
        <v>2.4884545792674899E-2</v>
      </c>
      <c r="W180" s="17">
        <v>4.7640593601575999E-2</v>
      </c>
      <c r="X180" s="17">
        <v>5.7709765617980802E-2</v>
      </c>
    </row>
    <row r="181" spans="2:25">
      <c r="B181" t="s">
        <v>62</v>
      </c>
      <c r="C181" s="17">
        <v>2.87985775414685E-3</v>
      </c>
      <c r="D181" s="17">
        <v>0</v>
      </c>
      <c r="E181" s="17">
        <v>0</v>
      </c>
      <c r="F181" s="17">
        <v>0</v>
      </c>
      <c r="G181" s="17">
        <v>2.74743430001098E-3</v>
      </c>
      <c r="H181" s="17">
        <v>1.03598819401323E-2</v>
      </c>
      <c r="I181" s="17">
        <v>4.5701103141808598E-3</v>
      </c>
      <c r="J181" s="17"/>
      <c r="K181" s="17">
        <v>3.9184161831825803E-3</v>
      </c>
      <c r="L181" s="17">
        <v>1.8791853268092401E-3</v>
      </c>
      <c r="M181" s="17"/>
      <c r="N181" s="17">
        <v>0</v>
      </c>
      <c r="O181" s="17">
        <v>3.17161277244249E-3</v>
      </c>
      <c r="P181" s="17">
        <v>5.1075798442795197E-3</v>
      </c>
      <c r="Q181" s="17">
        <v>0</v>
      </c>
      <c r="R181" s="17">
        <v>0</v>
      </c>
      <c r="S181" s="17"/>
      <c r="T181" s="17">
        <v>2.6224121708007301E-3</v>
      </c>
      <c r="U181" s="17">
        <v>0</v>
      </c>
      <c r="V181" s="17">
        <v>0</v>
      </c>
      <c r="W181" s="17">
        <v>0</v>
      </c>
      <c r="X181" s="17">
        <v>6.23698577200274E-3</v>
      </c>
    </row>
    <row r="182" spans="2:25">
      <c r="B182" t="s">
        <v>63</v>
      </c>
      <c r="C182" s="17">
        <v>1.40710889875253E-2</v>
      </c>
      <c r="D182" s="17">
        <v>9.6816757129020003E-3</v>
      </c>
      <c r="E182" s="17">
        <v>1.79282008372489E-2</v>
      </c>
      <c r="F182" s="17">
        <v>8.3978438222202193E-3</v>
      </c>
      <c r="G182" s="17">
        <v>1.96106314879365E-2</v>
      </c>
      <c r="H182" s="17">
        <v>1.4173368187045199E-2</v>
      </c>
      <c r="I182" s="17">
        <v>1.39023827236801E-2</v>
      </c>
      <c r="J182" s="17"/>
      <c r="K182" s="17">
        <v>1.2617939596437601E-2</v>
      </c>
      <c r="L182" s="17">
        <v>1.55609824316258E-2</v>
      </c>
      <c r="M182" s="17"/>
      <c r="N182" s="17">
        <v>2.6023209358010699E-2</v>
      </c>
      <c r="O182" s="17">
        <v>9.58989581757776E-3</v>
      </c>
      <c r="P182" s="17">
        <v>1.23836607900042E-2</v>
      </c>
      <c r="Q182" s="17">
        <v>4.8867694945367397E-3</v>
      </c>
      <c r="R182" s="17">
        <v>7.2074823467476899E-3</v>
      </c>
      <c r="S182" s="17"/>
      <c r="T182" s="17">
        <v>1.0842022459237601E-2</v>
      </c>
      <c r="U182" s="17">
        <v>1.20177934139556E-2</v>
      </c>
      <c r="V182" s="17">
        <v>1.5581297078511001E-2</v>
      </c>
      <c r="W182" s="17">
        <v>4.1793123273415802E-3</v>
      </c>
      <c r="X182" s="17">
        <v>0</v>
      </c>
    </row>
    <row r="183" spans="2:25">
      <c r="C183" s="17"/>
      <c r="D183" s="17"/>
      <c r="E183" s="17"/>
      <c r="F183" s="17"/>
      <c r="G183" s="17"/>
      <c r="H183" s="17"/>
      <c r="I183" s="17"/>
      <c r="J183" s="17"/>
      <c r="K183" s="17"/>
      <c r="L183" s="17"/>
      <c r="M183" s="17"/>
      <c r="N183" s="17"/>
      <c r="O183" s="17"/>
      <c r="P183" s="17"/>
      <c r="Q183" s="17"/>
      <c r="R183" s="17"/>
      <c r="S183" s="17"/>
      <c r="T183" s="17"/>
      <c r="U183" s="17"/>
      <c r="V183" s="17"/>
      <c r="W183" s="17"/>
      <c r="X183" s="17"/>
    </row>
    <row r="184" spans="2:25">
      <c r="B184" s="6" t="s">
        <v>121</v>
      </c>
      <c r="C184" s="17"/>
      <c r="D184" s="17"/>
      <c r="E184" s="17"/>
      <c r="F184" s="17"/>
      <c r="G184" s="17"/>
      <c r="H184" s="17"/>
      <c r="I184" s="17"/>
      <c r="J184" s="17"/>
      <c r="K184" s="17"/>
      <c r="L184" s="17"/>
      <c r="M184" s="17"/>
      <c r="N184" s="17"/>
      <c r="O184" s="17"/>
      <c r="P184" s="17"/>
      <c r="Q184" s="17"/>
      <c r="R184" s="17"/>
      <c r="S184" s="17"/>
      <c r="T184" s="17"/>
      <c r="U184" s="17"/>
      <c r="V184" s="17"/>
      <c r="W184" s="17"/>
      <c r="X184" s="17"/>
    </row>
    <row r="185" spans="2:25">
      <c r="B185" s="21" t="s">
        <v>16</v>
      </c>
      <c r="C185" s="17"/>
      <c r="D185" s="17"/>
      <c r="E185" s="17"/>
      <c r="F185" s="17"/>
      <c r="G185" s="17"/>
      <c r="H185" s="17"/>
      <c r="I185" s="17"/>
      <c r="J185" s="17"/>
      <c r="K185" s="17"/>
      <c r="L185" s="17"/>
      <c r="M185" s="17"/>
      <c r="N185" s="17"/>
      <c r="O185" s="17"/>
      <c r="P185" s="17"/>
      <c r="Q185" s="17"/>
      <c r="R185" s="17"/>
      <c r="S185" s="17"/>
      <c r="T185" s="17"/>
      <c r="U185" s="17"/>
      <c r="V185" s="17"/>
      <c r="W185" s="17"/>
      <c r="X185" s="17"/>
    </row>
    <row r="186" spans="2:25">
      <c r="B186" t="s">
        <v>122</v>
      </c>
      <c r="C186" s="24">
        <v>0.29020583581491899</v>
      </c>
      <c r="D186" s="24">
        <v>0.25117312357763699</v>
      </c>
      <c r="E186" s="24">
        <v>0.30863863372456302</v>
      </c>
      <c r="F186" s="24">
        <v>0.30509582847411398</v>
      </c>
      <c r="G186" s="24">
        <v>0.24491393785944801</v>
      </c>
      <c r="H186" s="24">
        <v>0.310148937392489</v>
      </c>
      <c r="I186" s="24">
        <v>0.31410237686169101</v>
      </c>
      <c r="J186" s="24"/>
      <c r="K186" s="24">
        <v>0.26795856183415401</v>
      </c>
      <c r="L186" s="24">
        <v>0.31206270290642002</v>
      </c>
      <c r="M186" s="24"/>
      <c r="N186" s="24">
        <v>0.253604230763748</v>
      </c>
      <c r="O186" s="24">
        <v>0.267852218323127</v>
      </c>
      <c r="P186" s="24">
        <v>0.30177660106413101</v>
      </c>
      <c r="Q186" s="24">
        <v>0.36184521326861502</v>
      </c>
      <c r="R186" s="24">
        <v>0.37564656901065502</v>
      </c>
      <c r="S186" s="24"/>
      <c r="T186" s="24">
        <v>0.34699173612088802</v>
      </c>
      <c r="U186" s="24">
        <v>0.27756222442895201</v>
      </c>
      <c r="V186" s="24">
        <v>0.35964958052525198</v>
      </c>
      <c r="W186" s="24">
        <v>0.24503923270235001</v>
      </c>
      <c r="X186" s="24">
        <v>0.35542880610655803</v>
      </c>
      <c r="Y186" s="25"/>
    </row>
    <row r="187" spans="2:25">
      <c r="B187" t="s">
        <v>123</v>
      </c>
      <c r="C187" s="24">
        <v>0.54474581183517501</v>
      </c>
      <c r="D187" s="24">
        <v>0.65975365005015396</v>
      </c>
      <c r="E187" s="24">
        <v>0.61805119262479702</v>
      </c>
      <c r="F187" s="24">
        <v>0.55872912728575996</v>
      </c>
      <c r="G187" s="24">
        <v>0.53915656013473201</v>
      </c>
      <c r="H187" s="24">
        <v>0.52331640925135003</v>
      </c>
      <c r="I187" s="24">
        <v>0.42443637953767899</v>
      </c>
      <c r="J187" s="24"/>
      <c r="K187" s="24">
        <v>0.59793877105478699</v>
      </c>
      <c r="L187" s="24">
        <v>0.49531319834599502</v>
      </c>
      <c r="M187" s="24"/>
      <c r="N187" s="24">
        <v>0.59250086624834497</v>
      </c>
      <c r="O187" s="24">
        <v>0.58373245900723503</v>
      </c>
      <c r="P187" s="24">
        <v>0.49133176351528202</v>
      </c>
      <c r="Q187" s="24">
        <v>0.51923117928262896</v>
      </c>
      <c r="R187" s="24">
        <v>0.52786132199126101</v>
      </c>
      <c r="S187" s="24"/>
      <c r="T187" s="24">
        <v>0.54308609674650998</v>
      </c>
      <c r="U187" s="24">
        <v>0.59166196793794401</v>
      </c>
      <c r="V187" s="24">
        <v>0.47727495734379799</v>
      </c>
      <c r="W187" s="24">
        <v>0.61655878949024701</v>
      </c>
      <c r="X187" s="24">
        <v>0.395722152099719</v>
      </c>
      <c r="Y187" s="25"/>
    </row>
    <row r="188" spans="2:25">
      <c r="B188" t="s">
        <v>61</v>
      </c>
      <c r="C188" s="24">
        <v>0.165048352349907</v>
      </c>
      <c r="D188" s="24">
        <v>8.9073226372209005E-2</v>
      </c>
      <c r="E188" s="24">
        <v>7.3310173650640506E-2</v>
      </c>
      <c r="F188" s="24">
        <v>0.136175044240126</v>
      </c>
      <c r="G188" s="24">
        <v>0.21592950200581901</v>
      </c>
      <c r="H188" s="24">
        <v>0.16653465335616099</v>
      </c>
      <c r="I188" s="24">
        <v>0.261461243600631</v>
      </c>
      <c r="J188" s="24"/>
      <c r="K188" s="24">
        <v>0.134102667111058</v>
      </c>
      <c r="L188" s="24">
        <v>0.19262409874758499</v>
      </c>
      <c r="M188" s="24"/>
      <c r="N188" s="24">
        <v>0.15389490298790801</v>
      </c>
      <c r="O188" s="24">
        <v>0.148415322669638</v>
      </c>
      <c r="P188" s="24">
        <v>0.206891635420587</v>
      </c>
      <c r="Q188" s="24">
        <v>0.11892360744875601</v>
      </c>
      <c r="R188" s="24">
        <v>9.6492108998084206E-2</v>
      </c>
      <c r="S188" s="24"/>
      <c r="T188" s="24">
        <v>0.109922167132602</v>
      </c>
      <c r="U188" s="24">
        <v>0.13077580763310501</v>
      </c>
      <c r="V188" s="24">
        <v>0.16307546213095001</v>
      </c>
      <c r="W188" s="24">
        <v>0.13840197780740299</v>
      </c>
      <c r="X188" s="24">
        <v>0.248849041793722</v>
      </c>
      <c r="Y188" s="25"/>
    </row>
    <row r="189" spans="2:25">
      <c r="C189" s="24"/>
      <c r="D189" s="24"/>
      <c r="E189" s="24"/>
      <c r="F189" s="24"/>
      <c r="G189" s="24"/>
      <c r="H189" s="24"/>
      <c r="I189" s="24"/>
      <c r="J189" s="24"/>
      <c r="K189" s="24"/>
      <c r="L189" s="24"/>
      <c r="M189" s="24"/>
      <c r="N189" s="24"/>
      <c r="O189" s="24"/>
      <c r="P189" s="24"/>
      <c r="Q189" s="24"/>
      <c r="R189" s="24"/>
      <c r="S189" s="24"/>
      <c r="T189" s="24"/>
      <c r="U189" s="24"/>
      <c r="V189" s="24"/>
      <c r="W189" s="24"/>
      <c r="X189" s="24"/>
      <c r="Y189" s="25"/>
    </row>
    <row r="190" spans="2:25">
      <c r="B190" s="6" t="s">
        <v>121</v>
      </c>
      <c r="C190" s="17"/>
      <c r="D190" s="17"/>
      <c r="E190" s="17"/>
      <c r="F190" s="17"/>
      <c r="G190" s="17"/>
      <c r="H190" s="17"/>
      <c r="I190" s="17"/>
      <c r="J190" s="17"/>
      <c r="K190" s="17"/>
      <c r="L190" s="17"/>
      <c r="M190" s="17"/>
      <c r="N190" s="17"/>
      <c r="O190" s="17"/>
      <c r="P190" s="17"/>
      <c r="Q190" s="17"/>
      <c r="R190" s="17"/>
      <c r="S190" s="17"/>
      <c r="T190" s="17"/>
      <c r="U190" s="17"/>
      <c r="V190" s="17"/>
      <c r="W190" s="17"/>
      <c r="X190" s="17"/>
    </row>
    <row r="191" spans="2:25">
      <c r="B191" s="21" t="s">
        <v>16</v>
      </c>
      <c r="C191" s="17"/>
      <c r="D191" s="17"/>
      <c r="E191" s="17"/>
      <c r="F191" s="17"/>
      <c r="G191" s="17"/>
      <c r="H191" s="17"/>
      <c r="I191" s="17"/>
      <c r="J191" s="17"/>
      <c r="K191" s="17"/>
      <c r="L191" s="17"/>
      <c r="M191" s="17"/>
      <c r="N191" s="17"/>
      <c r="O191" s="17"/>
      <c r="P191" s="17"/>
      <c r="Q191" s="17"/>
      <c r="R191" s="17"/>
      <c r="S191" s="17"/>
      <c r="T191" s="17"/>
      <c r="U191" s="17"/>
      <c r="V191" s="17"/>
      <c r="W191" s="17"/>
      <c r="X191" s="17"/>
    </row>
    <row r="192" spans="2:25">
      <c r="B192" t="s">
        <v>122</v>
      </c>
      <c r="C192" s="17">
        <v>0</v>
      </c>
      <c r="D192" s="17">
        <v>0</v>
      </c>
      <c r="E192" s="17">
        <v>0</v>
      </c>
      <c r="F192" s="17">
        <v>0</v>
      </c>
      <c r="G192" s="17">
        <v>0</v>
      </c>
      <c r="H192" s="17">
        <v>0</v>
      </c>
      <c r="I192" s="17">
        <v>0</v>
      </c>
      <c r="J192" s="17"/>
      <c r="K192" s="17">
        <v>0</v>
      </c>
      <c r="L192" s="17">
        <v>0</v>
      </c>
      <c r="M192" s="17"/>
      <c r="N192" s="17">
        <v>0</v>
      </c>
      <c r="O192" s="17">
        <v>0</v>
      </c>
      <c r="P192" s="17">
        <v>0</v>
      </c>
      <c r="Q192" s="17">
        <v>0</v>
      </c>
      <c r="R192" s="17">
        <v>0</v>
      </c>
      <c r="S192" s="17"/>
      <c r="T192" s="17">
        <v>0</v>
      </c>
      <c r="U192" s="17">
        <v>0</v>
      </c>
      <c r="V192" s="17">
        <v>0</v>
      </c>
      <c r="W192" s="17">
        <v>0</v>
      </c>
      <c r="X192" s="17">
        <v>0</v>
      </c>
    </row>
    <row r="193" spans="2:24">
      <c r="B193" t="s">
        <v>123</v>
      </c>
      <c r="C193" s="17">
        <v>0</v>
      </c>
      <c r="D193" s="17">
        <v>0</v>
      </c>
      <c r="E193" s="17">
        <v>0</v>
      </c>
      <c r="F193" s="17">
        <v>0</v>
      </c>
      <c r="G193" s="17">
        <v>0</v>
      </c>
      <c r="H193" s="17">
        <v>0</v>
      </c>
      <c r="I193" s="17">
        <v>0</v>
      </c>
      <c r="J193" s="17"/>
      <c r="K193" s="17">
        <v>0</v>
      </c>
      <c r="L193" s="17">
        <v>0</v>
      </c>
      <c r="M193" s="17"/>
      <c r="N193" s="17">
        <v>0</v>
      </c>
      <c r="O193" s="17">
        <v>0</v>
      </c>
      <c r="P193" s="17">
        <v>0</v>
      </c>
      <c r="Q193" s="17">
        <v>0</v>
      </c>
      <c r="R193" s="17">
        <v>0</v>
      </c>
      <c r="S193" s="17"/>
      <c r="T193" s="17">
        <v>0</v>
      </c>
      <c r="U193" s="17">
        <v>0</v>
      </c>
      <c r="V193" s="17">
        <v>0</v>
      </c>
      <c r="W193" s="17">
        <v>0</v>
      </c>
      <c r="X193" s="17">
        <v>0</v>
      </c>
    </row>
    <row r="194" spans="2:24">
      <c r="B194" t="s">
        <v>61</v>
      </c>
      <c r="C194" s="17">
        <v>0.15931621248893199</v>
      </c>
      <c r="D194" s="17">
        <v>8.4045653599123193E-2</v>
      </c>
      <c r="E194" s="17">
        <v>0.103045503240484</v>
      </c>
      <c r="F194" s="17">
        <v>0.167772757798827</v>
      </c>
      <c r="G194" s="17">
        <v>0.182749057039125</v>
      </c>
      <c r="H194" s="17">
        <v>0.181098403447603</v>
      </c>
      <c r="I194" s="17">
        <v>0.21917424857302101</v>
      </c>
      <c r="J194" s="17"/>
      <c r="K194" s="17">
        <v>0.11887397264725701</v>
      </c>
      <c r="L194" s="17">
        <v>0.19920007904428899</v>
      </c>
      <c r="M194" s="17"/>
      <c r="N194" s="17">
        <v>0.16512171484471599</v>
      </c>
      <c r="O194" s="17">
        <v>0.16937138091736301</v>
      </c>
      <c r="P194" s="17">
        <v>0.129561095212015</v>
      </c>
      <c r="Q194" s="17">
        <v>0.175979842435631</v>
      </c>
      <c r="R194" s="17">
        <v>0.11577505729053</v>
      </c>
      <c r="S194" s="17"/>
      <c r="T194" s="17">
        <v>0.12537974796843601</v>
      </c>
      <c r="U194" s="17">
        <v>0.119412775143143</v>
      </c>
      <c r="V194" s="17">
        <v>0.166580487064871</v>
      </c>
      <c r="W194" s="17">
        <v>0.152559522330766</v>
      </c>
      <c r="X194" s="17">
        <v>0.16765371292654799</v>
      </c>
    </row>
    <row r="195" spans="2:24">
      <c r="B195" t="s">
        <v>124</v>
      </c>
      <c r="C195" s="17">
        <v>0.35102607679326098</v>
      </c>
      <c r="D195" s="17">
        <v>0.33358055109946</v>
      </c>
      <c r="E195" s="17">
        <v>0.38317689003724498</v>
      </c>
      <c r="F195" s="17">
        <v>0.39684278369897402</v>
      </c>
      <c r="G195" s="17">
        <v>0.26239995778219499</v>
      </c>
      <c r="H195" s="17">
        <v>0.331392579189078</v>
      </c>
      <c r="I195" s="17">
        <v>0.38214535454303999</v>
      </c>
      <c r="J195" s="17"/>
      <c r="K195" s="17">
        <v>0.36477205125626</v>
      </c>
      <c r="L195" s="17">
        <v>0.33724153598879097</v>
      </c>
      <c r="M195" s="17"/>
      <c r="N195" s="17">
        <v>0.33673544586276399</v>
      </c>
      <c r="O195" s="17">
        <v>0.33722422395118901</v>
      </c>
      <c r="P195" s="17">
        <v>0.37691749993576401</v>
      </c>
      <c r="Q195" s="17">
        <v>0.37499484640657299</v>
      </c>
      <c r="R195" s="17">
        <v>0.41664657278163503</v>
      </c>
      <c r="S195" s="17"/>
      <c r="T195" s="17">
        <v>0.46714835281612399</v>
      </c>
      <c r="U195" s="17">
        <v>0.33306839293518098</v>
      </c>
      <c r="V195" s="17">
        <v>0.41284149662723602</v>
      </c>
      <c r="W195" s="17">
        <v>0.27068211410229698</v>
      </c>
      <c r="X195" s="17">
        <v>0.34402777972856102</v>
      </c>
    </row>
    <row r="196" spans="2:24">
      <c r="B196" t="s">
        <v>125</v>
      </c>
      <c r="C196" s="17">
        <v>0.489657710717808</v>
      </c>
      <c r="D196" s="17">
        <v>0.58237379530141697</v>
      </c>
      <c r="E196" s="17">
        <v>0.51377760672227102</v>
      </c>
      <c r="F196" s="17">
        <v>0.43538445850219898</v>
      </c>
      <c r="G196" s="17">
        <v>0.55485098517868003</v>
      </c>
      <c r="H196" s="17">
        <v>0.48750901736331897</v>
      </c>
      <c r="I196" s="17">
        <v>0.39868039688394002</v>
      </c>
      <c r="J196" s="17"/>
      <c r="K196" s="17">
        <v>0.51635397609648304</v>
      </c>
      <c r="L196" s="17">
        <v>0.46355838496691998</v>
      </c>
      <c r="M196" s="17"/>
      <c r="N196" s="17">
        <v>0.49814283929252001</v>
      </c>
      <c r="O196" s="17">
        <v>0.49340439513144801</v>
      </c>
      <c r="P196" s="17">
        <v>0.49352140485222101</v>
      </c>
      <c r="Q196" s="17">
        <v>0.44902531115779598</v>
      </c>
      <c r="R196" s="17">
        <v>0.46757836992783502</v>
      </c>
      <c r="S196" s="17"/>
      <c r="T196" s="17">
        <v>0.40747189921544003</v>
      </c>
      <c r="U196" s="17">
        <v>0.54751883192167605</v>
      </c>
      <c r="V196" s="17">
        <v>0.42057801630789299</v>
      </c>
      <c r="W196" s="17">
        <v>0.57675836356693699</v>
      </c>
      <c r="X196" s="17">
        <v>0.48831850734489102</v>
      </c>
    </row>
    <row r="197" spans="2:24">
      <c r="C197" s="17"/>
      <c r="D197" s="17"/>
      <c r="E197" s="17"/>
      <c r="F197" s="17"/>
      <c r="G197" s="17"/>
      <c r="H197" s="17"/>
      <c r="I197" s="17"/>
      <c r="J197" s="17"/>
      <c r="K197" s="17"/>
      <c r="L197" s="17"/>
      <c r="M197" s="17"/>
      <c r="N197" s="17"/>
      <c r="O197" s="17"/>
      <c r="P197" s="17"/>
      <c r="Q197" s="17"/>
      <c r="R197" s="17"/>
      <c r="S197" s="17"/>
      <c r="T197" s="17"/>
      <c r="U197" s="17"/>
      <c r="V197" s="17"/>
      <c r="W197" s="17"/>
      <c r="X197" s="17"/>
    </row>
    <row r="198" spans="2:24">
      <c r="B198" s="6" t="s">
        <v>121</v>
      </c>
      <c r="C198" s="17"/>
      <c r="D198" s="17"/>
      <c r="E198" s="17"/>
      <c r="F198" s="17"/>
      <c r="G198" s="17"/>
      <c r="H198" s="17"/>
      <c r="I198" s="17"/>
      <c r="J198" s="17"/>
      <c r="K198" s="17"/>
      <c r="L198" s="17"/>
      <c r="M198" s="17"/>
      <c r="N198" s="17"/>
      <c r="O198" s="17"/>
      <c r="P198" s="17"/>
      <c r="Q198" s="17"/>
      <c r="R198" s="17"/>
      <c r="S198" s="17"/>
      <c r="T198" s="17"/>
      <c r="U198" s="17"/>
      <c r="V198" s="17"/>
      <c r="W198" s="17"/>
      <c r="X198" s="17"/>
    </row>
    <row r="199" spans="2:24">
      <c r="B199" s="21" t="s">
        <v>16</v>
      </c>
      <c r="C199" s="17"/>
      <c r="D199" s="17"/>
      <c r="E199" s="17"/>
      <c r="F199" s="17"/>
      <c r="G199" s="17"/>
      <c r="H199" s="17"/>
      <c r="I199" s="17"/>
      <c r="J199" s="17"/>
      <c r="K199" s="17"/>
      <c r="L199" s="17"/>
      <c r="M199" s="17"/>
      <c r="N199" s="17"/>
      <c r="O199" s="17"/>
      <c r="P199" s="17"/>
      <c r="Q199" s="17"/>
      <c r="R199" s="17"/>
      <c r="S199" s="17"/>
      <c r="T199" s="17"/>
      <c r="U199" s="17"/>
      <c r="V199" s="17"/>
      <c r="W199" s="17"/>
      <c r="X199" s="17"/>
    </row>
    <row r="200" spans="2:24">
      <c r="B200" t="s">
        <v>126</v>
      </c>
      <c r="C200" s="17">
        <v>0.66127440893103595</v>
      </c>
      <c r="D200" s="17">
        <v>0.71185797871561596</v>
      </c>
      <c r="E200" s="17">
        <v>0.74651874833843401</v>
      </c>
      <c r="F200" s="17">
        <v>0.65667711183634903</v>
      </c>
      <c r="G200" s="17">
        <v>0.61995355872110203</v>
      </c>
      <c r="H200" s="17">
        <v>0.67717607143825598</v>
      </c>
      <c r="I200" s="17">
        <v>0.58475816437131301</v>
      </c>
      <c r="J200" s="17"/>
      <c r="K200" s="17">
        <v>0.67436069080375505</v>
      </c>
      <c r="L200" s="17">
        <v>0.64877162088150198</v>
      </c>
      <c r="M200" s="17"/>
      <c r="N200" s="17">
        <v>0.68664393045530303</v>
      </c>
      <c r="O200" s="17">
        <v>0.68066039318004501</v>
      </c>
      <c r="P200" s="17">
        <v>0.63798470025009402</v>
      </c>
      <c r="Q200" s="17">
        <v>0.65773727064705501</v>
      </c>
      <c r="R200" s="17">
        <v>0.61070249908418295</v>
      </c>
      <c r="S200" s="17"/>
      <c r="T200" s="17">
        <v>0.58306757507698703</v>
      </c>
      <c r="U200" s="17">
        <v>0.75342905208212996</v>
      </c>
      <c r="V200" s="17">
        <v>0.59313062052821797</v>
      </c>
      <c r="W200" s="17">
        <v>0.68904515006190503</v>
      </c>
      <c r="X200" s="17">
        <v>0.56084986428077399</v>
      </c>
    </row>
    <row r="201" spans="2:24">
      <c r="B201" t="s">
        <v>127</v>
      </c>
      <c r="C201" s="17">
        <v>0.191541103855595</v>
      </c>
      <c r="D201" s="17">
        <v>0.208348469037413</v>
      </c>
      <c r="E201" s="17">
        <v>0.18242211447866799</v>
      </c>
      <c r="F201" s="17">
        <v>0.20443558531978001</v>
      </c>
      <c r="G201" s="17">
        <v>0.18383639716623901</v>
      </c>
      <c r="H201" s="17">
        <v>0.19031464524034</v>
      </c>
      <c r="I201" s="17">
        <v>0.18422201150037901</v>
      </c>
      <c r="J201" s="17"/>
      <c r="K201" s="17">
        <v>0.21188798636280001</v>
      </c>
      <c r="L201" s="17">
        <v>0.17257495307267501</v>
      </c>
      <c r="M201" s="17"/>
      <c r="N201" s="17">
        <v>0.16530756985412901</v>
      </c>
      <c r="O201" s="17">
        <v>0.17718231847214899</v>
      </c>
      <c r="P201" s="17">
        <v>0.19754786363033</v>
      </c>
      <c r="Q201" s="17">
        <v>0.22000873100913099</v>
      </c>
      <c r="R201" s="17">
        <v>0.28399296488110598</v>
      </c>
      <c r="S201" s="17"/>
      <c r="T201" s="17">
        <v>0.31100336300151499</v>
      </c>
      <c r="U201" s="17">
        <v>0.14893161978184399</v>
      </c>
      <c r="V201" s="17">
        <v>0.23482172910061599</v>
      </c>
      <c r="W201" s="17">
        <v>0.14451610411467999</v>
      </c>
      <c r="X201" s="17">
        <v>0.25167760547347501</v>
      </c>
    </row>
    <row r="202" spans="2:24">
      <c r="B202" t="s">
        <v>61</v>
      </c>
      <c r="C202" s="17">
        <v>0.14718448721336899</v>
      </c>
      <c r="D202" s="17">
        <v>7.9793552246971405E-2</v>
      </c>
      <c r="E202" s="17">
        <v>7.1059137182898802E-2</v>
      </c>
      <c r="F202" s="17">
        <v>0.13888730284387199</v>
      </c>
      <c r="G202" s="17">
        <v>0.19621004411265899</v>
      </c>
      <c r="H202" s="17">
        <v>0.13250928332140299</v>
      </c>
      <c r="I202" s="17">
        <v>0.23101982412830799</v>
      </c>
      <c r="J202" s="17"/>
      <c r="K202" s="17">
        <v>0.113751322833445</v>
      </c>
      <c r="L202" s="17">
        <v>0.17865342604582299</v>
      </c>
      <c r="M202" s="17"/>
      <c r="N202" s="17">
        <v>0.14804849969056799</v>
      </c>
      <c r="O202" s="17">
        <v>0.142157288347806</v>
      </c>
      <c r="P202" s="17">
        <v>0.16446743611957601</v>
      </c>
      <c r="Q202" s="17">
        <v>0.12225399834381399</v>
      </c>
      <c r="R202" s="17">
        <v>0.105304536034711</v>
      </c>
      <c r="S202" s="17"/>
      <c r="T202" s="17">
        <v>0.10592906192149799</v>
      </c>
      <c r="U202" s="17">
        <v>9.7639328136026396E-2</v>
      </c>
      <c r="V202" s="17">
        <v>0.17204765037116601</v>
      </c>
      <c r="W202" s="17">
        <v>0.166438745823416</v>
      </c>
      <c r="X202" s="17">
        <v>0.187472530245751</v>
      </c>
    </row>
    <row r="203" spans="2:24">
      <c r="C203" s="17"/>
      <c r="D203" s="17"/>
      <c r="E203" s="17"/>
      <c r="F203" s="17"/>
      <c r="G203" s="17"/>
      <c r="H203" s="17"/>
      <c r="I203" s="17"/>
      <c r="J203" s="17"/>
      <c r="K203" s="17"/>
      <c r="L203" s="17"/>
      <c r="M203" s="17"/>
      <c r="N203" s="17"/>
      <c r="O203" s="17"/>
      <c r="P203" s="17"/>
      <c r="Q203" s="17"/>
      <c r="R203" s="17"/>
      <c r="S203" s="17"/>
      <c r="T203" s="17"/>
      <c r="U203" s="17"/>
      <c r="V203" s="17"/>
      <c r="W203" s="17"/>
      <c r="X203" s="17"/>
    </row>
    <row r="204" spans="2:24">
      <c r="B204" s="6" t="s">
        <v>128</v>
      </c>
      <c r="C204" s="17"/>
      <c r="D204" s="17"/>
      <c r="E204" s="17"/>
      <c r="F204" s="17"/>
      <c r="G204" s="17"/>
      <c r="H204" s="17"/>
      <c r="I204" s="17"/>
      <c r="J204" s="17"/>
      <c r="K204" s="17"/>
      <c r="L204" s="17"/>
      <c r="M204" s="17"/>
      <c r="N204" s="17"/>
      <c r="O204" s="17"/>
      <c r="P204" s="17"/>
      <c r="Q204" s="17"/>
      <c r="R204" s="17"/>
      <c r="S204" s="17"/>
      <c r="T204" s="17"/>
      <c r="U204" s="17"/>
      <c r="V204" s="17"/>
      <c r="W204" s="17"/>
      <c r="X204" s="17"/>
    </row>
    <row r="205" spans="2:24">
      <c r="B205" s="21" t="s">
        <v>15</v>
      </c>
      <c r="C205" s="17"/>
      <c r="D205" s="17"/>
      <c r="E205" s="17"/>
      <c r="F205" s="17"/>
      <c r="G205" s="17"/>
      <c r="H205" s="17"/>
      <c r="I205" s="17"/>
      <c r="J205" s="17"/>
      <c r="K205" s="17"/>
      <c r="L205" s="17"/>
      <c r="M205" s="17"/>
      <c r="N205" s="17"/>
      <c r="O205" s="17"/>
      <c r="P205" s="17"/>
      <c r="Q205" s="17"/>
      <c r="R205" s="17"/>
      <c r="S205" s="17"/>
      <c r="T205" s="17"/>
      <c r="U205" s="17"/>
      <c r="V205" s="17"/>
      <c r="W205" s="17"/>
      <c r="X205" s="17"/>
    </row>
    <row r="206" spans="2:24">
      <c r="B206" t="s">
        <v>129</v>
      </c>
      <c r="C206" s="17">
        <v>7.8338160254973394E-2</v>
      </c>
      <c r="D206" s="17">
        <v>0.101244300046177</v>
      </c>
      <c r="E206" s="17">
        <v>0.13548453474931901</v>
      </c>
      <c r="F206" s="17">
        <v>8.5071650506562194E-2</v>
      </c>
      <c r="G206" s="17">
        <v>5.6899686791012899E-2</v>
      </c>
      <c r="H206" s="17">
        <v>5.1435466933875899E-2</v>
      </c>
      <c r="I206" s="17">
        <v>4.6624994824572399E-2</v>
      </c>
      <c r="J206" s="17"/>
      <c r="K206" s="17">
        <v>9.5712654897879806E-2</v>
      </c>
      <c r="L206" s="17">
        <v>6.1747028120499599E-2</v>
      </c>
      <c r="M206" s="17"/>
      <c r="N206" s="17">
        <v>7.3987387911162203E-2</v>
      </c>
      <c r="O206" s="17">
        <v>6.0226584882705103E-2</v>
      </c>
      <c r="P206" s="17">
        <v>6.3730751834064195E-2</v>
      </c>
      <c r="Q206" s="17">
        <v>7.2934161921598004E-2</v>
      </c>
      <c r="R206" s="17">
        <v>0.17651128288123599</v>
      </c>
      <c r="S206" s="17"/>
      <c r="T206" s="17">
        <v>0.16471952448781099</v>
      </c>
      <c r="U206" s="17">
        <v>5.4575400017368797E-2</v>
      </c>
      <c r="V206" s="17">
        <v>9.1947815217869405E-2</v>
      </c>
      <c r="W206" s="17">
        <v>6.5129509336049093E-2</v>
      </c>
      <c r="X206" s="17">
        <v>7.6992550955616704E-2</v>
      </c>
    </row>
    <row r="207" spans="2:24">
      <c r="B207" t="s">
        <v>130</v>
      </c>
      <c r="C207" s="17">
        <v>0.266446607471784</v>
      </c>
      <c r="D207" s="17">
        <v>0.25929914195069198</v>
      </c>
      <c r="E207" s="17">
        <v>0.32337570133378502</v>
      </c>
      <c r="F207" s="17">
        <v>0.30373939273258599</v>
      </c>
      <c r="G207" s="17">
        <v>0.25263843242510298</v>
      </c>
      <c r="H207" s="17">
        <v>0.26242617950447999</v>
      </c>
      <c r="I207" s="17">
        <v>0.208305628231442</v>
      </c>
      <c r="J207" s="17"/>
      <c r="K207" s="17">
        <v>0.289452626163336</v>
      </c>
      <c r="L207" s="17">
        <v>0.244305122502082</v>
      </c>
      <c r="M207" s="17"/>
      <c r="N207" s="17">
        <v>0.219188706767971</v>
      </c>
      <c r="O207" s="17">
        <v>0.25777574319061097</v>
      </c>
      <c r="P207" s="17">
        <v>0.255714937182278</v>
      </c>
      <c r="Q207" s="17">
        <v>0.35381659421196099</v>
      </c>
      <c r="R207" s="17">
        <v>0.36201827381447899</v>
      </c>
      <c r="S207" s="17"/>
      <c r="T207" s="17">
        <v>0.38518746782544999</v>
      </c>
      <c r="U207" s="17">
        <v>0.19690311597028601</v>
      </c>
      <c r="V207" s="17">
        <v>0.30988981900914903</v>
      </c>
      <c r="W207" s="17">
        <v>0.20037433213846001</v>
      </c>
      <c r="X207" s="17">
        <v>0.37120762669956697</v>
      </c>
    </row>
    <row r="208" spans="2:24">
      <c r="B208" t="s">
        <v>131</v>
      </c>
      <c r="C208" s="17">
        <v>0.57984211840577604</v>
      </c>
      <c r="D208" s="17">
        <v>0.55063031888386005</v>
      </c>
      <c r="E208" s="17">
        <v>0.48830475810880097</v>
      </c>
      <c r="F208" s="17">
        <v>0.557196184752209</v>
      </c>
      <c r="G208" s="17">
        <v>0.603523487443268</v>
      </c>
      <c r="H208" s="17">
        <v>0.62999527704409097</v>
      </c>
      <c r="I208" s="17">
        <v>0.63928949833819504</v>
      </c>
      <c r="J208" s="17"/>
      <c r="K208" s="17">
        <v>0.55534069859992696</v>
      </c>
      <c r="L208" s="17">
        <v>0.60365834385068196</v>
      </c>
      <c r="M208" s="17"/>
      <c r="N208" s="17">
        <v>0.60913504322729295</v>
      </c>
      <c r="O208" s="17">
        <v>0.61270452926507402</v>
      </c>
      <c r="P208" s="17">
        <v>0.62016910521218205</v>
      </c>
      <c r="Q208" s="17">
        <v>0.50915051925896704</v>
      </c>
      <c r="R208" s="17">
        <v>0.41648137105336702</v>
      </c>
      <c r="S208" s="17"/>
      <c r="T208" s="17">
        <v>0.37578073768338299</v>
      </c>
      <c r="U208" s="17">
        <v>0.69112914721793595</v>
      </c>
      <c r="V208" s="17">
        <v>0.55098301665924798</v>
      </c>
      <c r="W208" s="17">
        <v>0.64572998084229305</v>
      </c>
      <c r="X208" s="17">
        <v>0.47284283094586699</v>
      </c>
    </row>
    <row r="209" spans="2:24">
      <c r="B209" t="s">
        <v>61</v>
      </c>
      <c r="C209" s="17">
        <v>7.5373113867466701E-2</v>
      </c>
      <c r="D209" s="17">
        <v>8.8826239119270803E-2</v>
      </c>
      <c r="E209" s="17">
        <v>5.2835005808093902E-2</v>
      </c>
      <c r="F209" s="17">
        <v>5.3992772008642602E-2</v>
      </c>
      <c r="G209" s="17">
        <v>8.6938393340616205E-2</v>
      </c>
      <c r="H209" s="17">
        <v>5.6143076517553701E-2</v>
      </c>
      <c r="I209" s="17">
        <v>0.10577987860579099</v>
      </c>
      <c r="J209" s="17"/>
      <c r="K209" s="17">
        <v>5.9494020338856902E-2</v>
      </c>
      <c r="L209" s="17">
        <v>9.0289505526736896E-2</v>
      </c>
      <c r="M209" s="17"/>
      <c r="N209" s="17">
        <v>9.7688862093574094E-2</v>
      </c>
      <c r="O209" s="17">
        <v>6.9293142661610505E-2</v>
      </c>
      <c r="P209" s="17">
        <v>6.0385205771476103E-2</v>
      </c>
      <c r="Q209" s="17">
        <v>6.4098724607473206E-2</v>
      </c>
      <c r="R209" s="17">
        <v>4.4989072250917403E-2</v>
      </c>
      <c r="S209" s="17"/>
      <c r="T209" s="17">
        <v>7.4312270003355801E-2</v>
      </c>
      <c r="U209" s="17">
        <v>5.73923367944097E-2</v>
      </c>
      <c r="V209" s="17">
        <v>4.7179349113733303E-2</v>
      </c>
      <c r="W209" s="17">
        <v>8.8766177683197903E-2</v>
      </c>
      <c r="X209" s="17">
        <v>7.8956991398949197E-2</v>
      </c>
    </row>
    <row r="210" spans="2:24">
      <c r="C210" s="17"/>
      <c r="D210" s="17"/>
      <c r="E210" s="17"/>
      <c r="F210" s="17"/>
      <c r="G210" s="17"/>
      <c r="H210" s="17"/>
      <c r="I210" s="17"/>
      <c r="J210" s="17"/>
      <c r="K210" s="17"/>
      <c r="L210" s="17"/>
      <c r="M210" s="17"/>
      <c r="N210" s="17"/>
      <c r="O210" s="17"/>
      <c r="P210" s="17"/>
      <c r="Q210" s="17"/>
      <c r="R210" s="17"/>
      <c r="S210" s="17"/>
      <c r="T210" s="17"/>
      <c r="U210" s="17"/>
      <c r="V210" s="17"/>
      <c r="W210" s="17"/>
      <c r="X210" s="17"/>
    </row>
    <row r="211" spans="2:24">
      <c r="B211" s="6" t="s">
        <v>132</v>
      </c>
      <c r="C211" s="17"/>
      <c r="D211" s="17"/>
      <c r="E211" s="17"/>
      <c r="F211" s="17"/>
      <c r="G211" s="17"/>
      <c r="H211" s="17"/>
      <c r="I211" s="17"/>
      <c r="J211" s="17"/>
      <c r="K211" s="17"/>
      <c r="L211" s="17"/>
      <c r="M211" s="17"/>
      <c r="N211" s="17"/>
      <c r="O211" s="17"/>
      <c r="P211" s="17"/>
      <c r="Q211" s="17"/>
      <c r="R211" s="17"/>
      <c r="S211" s="17"/>
      <c r="T211" s="17"/>
      <c r="U211" s="17"/>
      <c r="V211" s="17"/>
      <c r="W211" s="17"/>
      <c r="X211" s="17"/>
    </row>
    <row r="212" spans="2:24">
      <c r="B212" s="21" t="s">
        <v>15</v>
      </c>
      <c r="C212" s="17"/>
      <c r="D212" s="17"/>
      <c r="E212" s="17"/>
      <c r="F212" s="17"/>
      <c r="G212" s="17"/>
      <c r="H212" s="17"/>
      <c r="I212" s="17"/>
      <c r="J212" s="17"/>
      <c r="K212" s="17"/>
      <c r="L212" s="17"/>
      <c r="M212" s="17"/>
      <c r="N212" s="17"/>
      <c r="O212" s="17"/>
      <c r="P212" s="17"/>
      <c r="Q212" s="17"/>
      <c r="R212" s="17"/>
      <c r="S212" s="17"/>
      <c r="T212" s="17"/>
      <c r="U212" s="17"/>
      <c r="V212" s="17"/>
      <c r="W212" s="17"/>
      <c r="X212" s="17"/>
    </row>
    <row r="213" spans="2:24">
      <c r="B213" t="s">
        <v>129</v>
      </c>
      <c r="C213" s="17">
        <v>0.1185286508147</v>
      </c>
      <c r="D213" s="17">
        <v>0.146535884905652</v>
      </c>
      <c r="E213" s="17">
        <v>0.18522491150887599</v>
      </c>
      <c r="F213" s="17">
        <v>0.12450718146964999</v>
      </c>
      <c r="G213" s="17">
        <v>9.3363174194090098E-2</v>
      </c>
      <c r="H213" s="17">
        <v>9.9688658131093899E-2</v>
      </c>
      <c r="I213" s="17">
        <v>7.3903515312118598E-2</v>
      </c>
      <c r="J213" s="17"/>
      <c r="K213" s="17">
        <v>0.14750293236668299</v>
      </c>
      <c r="L213" s="17">
        <v>9.0800678217806102E-2</v>
      </c>
      <c r="M213" s="17"/>
      <c r="N213" s="17">
        <v>6.13283814350623E-2</v>
      </c>
      <c r="O213" s="17">
        <v>9.3218963102417396E-2</v>
      </c>
      <c r="P213" s="17">
        <v>0.137424440229265</v>
      </c>
      <c r="Q213" s="17">
        <v>0.160022604502816</v>
      </c>
      <c r="R213" s="17">
        <v>0.24041555322994301</v>
      </c>
      <c r="S213" s="17"/>
      <c r="T213" s="17">
        <v>0.23485933066755901</v>
      </c>
      <c r="U213" s="17">
        <v>7.8029022873901399E-2</v>
      </c>
      <c r="V213" s="17">
        <v>0.15261190894349899</v>
      </c>
      <c r="W213" s="17">
        <v>0.104014874810317</v>
      </c>
      <c r="X213" s="17">
        <v>0.122104488041013</v>
      </c>
    </row>
    <row r="214" spans="2:24">
      <c r="B214" t="s">
        <v>130</v>
      </c>
      <c r="C214" s="17">
        <v>0.38168082337912401</v>
      </c>
      <c r="D214" s="17">
        <v>0.39102958500354501</v>
      </c>
      <c r="E214" s="17">
        <v>0.39113886994701003</v>
      </c>
      <c r="F214" s="17">
        <v>0.36771222008739302</v>
      </c>
      <c r="G214" s="17">
        <v>0.36463316733113099</v>
      </c>
      <c r="H214" s="17">
        <v>0.39109931759408401</v>
      </c>
      <c r="I214" s="17">
        <v>0.38672054698200797</v>
      </c>
      <c r="J214" s="17"/>
      <c r="K214" s="17">
        <v>0.38206775181428998</v>
      </c>
      <c r="L214" s="17">
        <v>0.38221069587095202</v>
      </c>
      <c r="M214" s="17"/>
      <c r="N214" s="17">
        <v>0.36039165546305102</v>
      </c>
      <c r="O214" s="17">
        <v>0.388220171321633</v>
      </c>
      <c r="P214" s="17">
        <v>0.38292754624356501</v>
      </c>
      <c r="Q214" s="17">
        <v>0.42111804368358102</v>
      </c>
      <c r="R214" s="17">
        <v>0.39604200455705801</v>
      </c>
      <c r="S214" s="17"/>
      <c r="T214" s="17">
        <v>0.46456439815303702</v>
      </c>
      <c r="U214" s="17">
        <v>0.32152315991580799</v>
      </c>
      <c r="V214" s="17">
        <v>0.41595402661532899</v>
      </c>
      <c r="W214" s="17">
        <v>0.330192286959686</v>
      </c>
      <c r="X214" s="17">
        <v>0.50446892618316097</v>
      </c>
    </row>
    <row r="215" spans="2:24">
      <c r="B215" t="s">
        <v>131</v>
      </c>
      <c r="C215" s="17">
        <v>0.43274435459134403</v>
      </c>
      <c r="D215" s="17">
        <v>0.38506506029064402</v>
      </c>
      <c r="E215" s="17">
        <v>0.35922787474684298</v>
      </c>
      <c r="F215" s="17">
        <v>0.44798297945708498</v>
      </c>
      <c r="G215" s="17">
        <v>0.47167000127305098</v>
      </c>
      <c r="H215" s="17">
        <v>0.46379120675500402</v>
      </c>
      <c r="I215" s="17">
        <v>0.45925934224161602</v>
      </c>
      <c r="J215" s="17"/>
      <c r="K215" s="17">
        <v>0.42843212753293802</v>
      </c>
      <c r="L215" s="17">
        <v>0.43708548071770797</v>
      </c>
      <c r="M215" s="17"/>
      <c r="N215" s="17">
        <v>0.49259339153564802</v>
      </c>
      <c r="O215" s="17">
        <v>0.46659487799071198</v>
      </c>
      <c r="P215" s="17">
        <v>0.41988138076075598</v>
      </c>
      <c r="Q215" s="17">
        <v>0.34315500449311298</v>
      </c>
      <c r="R215" s="17">
        <v>0.318402226910109</v>
      </c>
      <c r="S215" s="17"/>
      <c r="T215" s="17">
        <v>0.23513567717063799</v>
      </c>
      <c r="U215" s="17">
        <v>0.56402172483232904</v>
      </c>
      <c r="V215" s="17">
        <v>0.37799594850240398</v>
      </c>
      <c r="W215" s="17">
        <v>0.47923738293381402</v>
      </c>
      <c r="X215" s="17">
        <v>0.32293376768577098</v>
      </c>
    </row>
    <row r="216" spans="2:24">
      <c r="B216" t="s">
        <v>61</v>
      </c>
      <c r="C216" s="17">
        <v>6.7046171214831293E-2</v>
      </c>
      <c r="D216" s="17">
        <v>7.7369469800158797E-2</v>
      </c>
      <c r="E216" s="17">
        <v>6.4408343797271103E-2</v>
      </c>
      <c r="F216" s="17">
        <v>5.9797618985871499E-2</v>
      </c>
      <c r="G216" s="17">
        <v>7.0333657201727601E-2</v>
      </c>
      <c r="H216" s="17">
        <v>4.5420817519818302E-2</v>
      </c>
      <c r="I216" s="17">
        <v>8.0116595464257603E-2</v>
      </c>
      <c r="J216" s="17"/>
      <c r="K216" s="17">
        <v>4.1997188286089497E-2</v>
      </c>
      <c r="L216" s="17">
        <v>8.9903145193534706E-2</v>
      </c>
      <c r="M216" s="17"/>
      <c r="N216" s="17">
        <v>8.5686571566239003E-2</v>
      </c>
      <c r="O216" s="17">
        <v>5.1965987585237003E-2</v>
      </c>
      <c r="P216" s="17">
        <v>5.97666327664143E-2</v>
      </c>
      <c r="Q216" s="17">
        <v>7.5704347320489696E-2</v>
      </c>
      <c r="R216" s="17">
        <v>4.5140215302889801E-2</v>
      </c>
      <c r="S216" s="17"/>
      <c r="T216" s="17">
        <v>6.5440594008765798E-2</v>
      </c>
      <c r="U216" s="17">
        <v>3.6426092377962398E-2</v>
      </c>
      <c r="V216" s="17">
        <v>5.3438115938767398E-2</v>
      </c>
      <c r="W216" s="17">
        <v>8.6555455296183401E-2</v>
      </c>
      <c r="X216" s="17">
        <v>5.04928180900545E-2</v>
      </c>
    </row>
    <row r="217" spans="2:24">
      <c r="C217" s="17"/>
      <c r="D217" s="17"/>
      <c r="E217" s="17"/>
      <c r="F217" s="17"/>
      <c r="G217" s="17"/>
      <c r="H217" s="17"/>
      <c r="I217" s="17"/>
      <c r="J217" s="17"/>
      <c r="K217" s="17"/>
      <c r="L217" s="17"/>
      <c r="M217" s="17"/>
      <c r="N217" s="17"/>
      <c r="O217" s="17"/>
      <c r="P217" s="17"/>
      <c r="Q217" s="17"/>
      <c r="R217" s="17"/>
      <c r="S217" s="17"/>
      <c r="T217" s="17"/>
      <c r="U217" s="17"/>
      <c r="V217" s="17"/>
      <c r="W217" s="17"/>
      <c r="X217" s="17"/>
    </row>
    <row r="218" spans="2:24">
      <c r="B218" s="6" t="s">
        <v>133</v>
      </c>
      <c r="C218" s="17"/>
      <c r="D218" s="17"/>
      <c r="E218" s="17"/>
      <c r="F218" s="17"/>
      <c r="G218" s="17"/>
      <c r="H218" s="17"/>
      <c r="I218" s="17"/>
      <c r="J218" s="17"/>
      <c r="K218" s="17"/>
      <c r="L218" s="17"/>
      <c r="M218" s="17"/>
      <c r="N218" s="17"/>
      <c r="O218" s="17"/>
      <c r="P218" s="17"/>
      <c r="Q218" s="17"/>
      <c r="R218" s="17"/>
      <c r="S218" s="17"/>
      <c r="T218" s="17"/>
      <c r="U218" s="17"/>
      <c r="V218" s="17"/>
      <c r="W218" s="17"/>
      <c r="X218" s="17"/>
    </row>
    <row r="219" spans="2:24">
      <c r="B219" s="21" t="s">
        <v>15</v>
      </c>
      <c r="C219" s="17"/>
      <c r="D219" s="17"/>
      <c r="E219" s="17"/>
      <c r="F219" s="17"/>
      <c r="G219" s="17"/>
      <c r="H219" s="17"/>
      <c r="I219" s="17"/>
      <c r="J219" s="17"/>
      <c r="K219" s="17"/>
      <c r="L219" s="17"/>
      <c r="M219" s="17"/>
      <c r="N219" s="17"/>
      <c r="O219" s="17"/>
      <c r="P219" s="17"/>
      <c r="Q219" s="17"/>
      <c r="R219" s="17"/>
      <c r="S219" s="17"/>
      <c r="T219" s="17"/>
      <c r="U219" s="17"/>
      <c r="V219" s="17"/>
      <c r="W219" s="17"/>
      <c r="X219" s="17"/>
    </row>
    <row r="220" spans="2:24">
      <c r="B220" t="s">
        <v>129</v>
      </c>
      <c r="C220" s="17">
        <v>9.4911111264148307E-2</v>
      </c>
      <c r="D220" s="17">
        <v>0.103961692436969</v>
      </c>
      <c r="E220" s="17">
        <v>0.182836055577284</v>
      </c>
      <c r="F220" s="17">
        <v>0.10180810975247399</v>
      </c>
      <c r="G220" s="17">
        <v>7.0794005421986994E-2</v>
      </c>
      <c r="H220" s="17">
        <v>6.8798399515541106E-2</v>
      </c>
      <c r="I220" s="17">
        <v>4.8825047573194801E-2</v>
      </c>
      <c r="J220" s="17"/>
      <c r="K220" s="17">
        <v>0.10474373978742001</v>
      </c>
      <c r="L220" s="17">
        <v>8.5772601984837701E-2</v>
      </c>
      <c r="M220" s="17"/>
      <c r="N220" s="17">
        <v>6.0290294625633498E-2</v>
      </c>
      <c r="O220" s="17">
        <v>8.8795872239886706E-2</v>
      </c>
      <c r="P220" s="17">
        <v>7.9544759430117906E-2</v>
      </c>
      <c r="Q220" s="17">
        <v>9.1860980618382104E-2</v>
      </c>
      <c r="R220" s="17">
        <v>0.22125610301717299</v>
      </c>
      <c r="S220" s="17"/>
      <c r="T220" s="17">
        <v>0.19499424222382999</v>
      </c>
      <c r="U220" s="17">
        <v>7.1943319901071806E-2</v>
      </c>
      <c r="V220" s="17">
        <v>0.108990019165865</v>
      </c>
      <c r="W220" s="17">
        <v>8.0132665011001997E-2</v>
      </c>
      <c r="X220" s="17">
        <v>8.4743509111761803E-2</v>
      </c>
    </row>
    <row r="221" spans="2:24">
      <c r="B221" t="s">
        <v>130</v>
      </c>
      <c r="C221" s="17">
        <v>0.31782307271779298</v>
      </c>
      <c r="D221" s="17">
        <v>0.30799565464703499</v>
      </c>
      <c r="E221" s="17">
        <v>0.36407083612889601</v>
      </c>
      <c r="F221" s="17">
        <v>0.34902681338361902</v>
      </c>
      <c r="G221" s="17">
        <v>0.311883759570457</v>
      </c>
      <c r="H221" s="17">
        <v>0.29691207409961401</v>
      </c>
      <c r="I221" s="17">
        <v>0.28005919872307999</v>
      </c>
      <c r="J221" s="17"/>
      <c r="K221" s="17">
        <v>0.342035901775469</v>
      </c>
      <c r="L221" s="17">
        <v>0.29377235662130802</v>
      </c>
      <c r="M221" s="17"/>
      <c r="N221" s="17">
        <v>0.254383381399929</v>
      </c>
      <c r="O221" s="17">
        <v>0.32147653877790799</v>
      </c>
      <c r="P221" s="17">
        <v>0.34636741186745201</v>
      </c>
      <c r="Q221" s="17">
        <v>0.37856484128324402</v>
      </c>
      <c r="R221" s="17">
        <v>0.38627264054851701</v>
      </c>
      <c r="S221" s="17"/>
      <c r="T221" s="17">
        <v>0.43947149291967103</v>
      </c>
      <c r="U221" s="17">
        <v>0.249282548751384</v>
      </c>
      <c r="V221" s="17">
        <v>0.339825475488374</v>
      </c>
      <c r="W221" s="17">
        <v>0.30266138937395898</v>
      </c>
      <c r="X221" s="17">
        <v>0.45365242645495901</v>
      </c>
    </row>
    <row r="222" spans="2:24">
      <c r="B222" t="s">
        <v>131</v>
      </c>
      <c r="C222" s="17">
        <v>0.50304464565004403</v>
      </c>
      <c r="D222" s="17">
        <v>0.48355505656755898</v>
      </c>
      <c r="E222" s="17">
        <v>0.39449154225219402</v>
      </c>
      <c r="F222" s="17">
        <v>0.49539139213439498</v>
      </c>
      <c r="G222" s="17">
        <v>0.53432744505392205</v>
      </c>
      <c r="H222" s="17">
        <v>0.547002630935433</v>
      </c>
      <c r="I222" s="17">
        <v>0.55565704828245899</v>
      </c>
      <c r="J222" s="17"/>
      <c r="K222" s="17">
        <v>0.500767547625386</v>
      </c>
      <c r="L222" s="17">
        <v>0.50574549322942797</v>
      </c>
      <c r="M222" s="17"/>
      <c r="N222" s="17">
        <v>0.58710841966120497</v>
      </c>
      <c r="O222" s="17">
        <v>0.50276214504939498</v>
      </c>
      <c r="P222" s="17">
        <v>0.49575040137495502</v>
      </c>
      <c r="Q222" s="17">
        <v>0.47777370234289501</v>
      </c>
      <c r="R222" s="17">
        <v>0.358523598945509</v>
      </c>
      <c r="S222" s="17"/>
      <c r="T222" s="17">
        <v>0.28043819609468601</v>
      </c>
      <c r="U222" s="17">
        <v>0.62980525390855202</v>
      </c>
      <c r="V222" s="17">
        <v>0.494413594554727</v>
      </c>
      <c r="W222" s="17">
        <v>0.54554206309918396</v>
      </c>
      <c r="X222" s="17">
        <v>0.37909641131928201</v>
      </c>
    </row>
    <row r="223" spans="2:24">
      <c r="B223" t="s">
        <v>61</v>
      </c>
      <c r="C223" s="17">
        <v>8.4221170368014006E-2</v>
      </c>
      <c r="D223" s="17">
        <v>0.104487596348438</v>
      </c>
      <c r="E223" s="17">
        <v>5.8601566041625898E-2</v>
      </c>
      <c r="F223" s="17">
        <v>5.3773684729512099E-2</v>
      </c>
      <c r="G223" s="17">
        <v>8.2994789953634407E-2</v>
      </c>
      <c r="H223" s="17">
        <v>8.72868954494119E-2</v>
      </c>
      <c r="I223" s="17">
        <v>0.115458705421266</v>
      </c>
      <c r="J223" s="17"/>
      <c r="K223" s="17">
        <v>5.2452810811725502E-2</v>
      </c>
      <c r="L223" s="17">
        <v>0.11470954816442699</v>
      </c>
      <c r="M223" s="17"/>
      <c r="N223" s="17">
        <v>9.8217904313232698E-2</v>
      </c>
      <c r="O223" s="17">
        <v>8.6965443932809597E-2</v>
      </c>
      <c r="P223" s="17">
        <v>7.83374273274757E-2</v>
      </c>
      <c r="Q223" s="17">
        <v>5.1800475755479199E-2</v>
      </c>
      <c r="R223" s="17">
        <v>3.3947657488800499E-2</v>
      </c>
      <c r="S223" s="17"/>
      <c r="T223" s="17">
        <v>8.5096068761812804E-2</v>
      </c>
      <c r="U223" s="17">
        <v>4.8968877438992101E-2</v>
      </c>
      <c r="V223" s="17">
        <v>5.6770910791033802E-2</v>
      </c>
      <c r="W223" s="17">
        <v>7.1663882515854704E-2</v>
      </c>
      <c r="X223" s="17">
        <v>8.2507653113997798E-2</v>
      </c>
    </row>
    <row r="224" spans="2:24">
      <c r="C224" s="17"/>
      <c r="D224" s="17"/>
      <c r="E224" s="17"/>
      <c r="F224" s="17"/>
      <c r="G224" s="17"/>
      <c r="H224" s="17"/>
      <c r="I224" s="17"/>
      <c r="J224" s="17"/>
      <c r="K224" s="17"/>
      <c r="L224" s="17"/>
      <c r="M224" s="17"/>
      <c r="N224" s="17"/>
      <c r="O224" s="17"/>
      <c r="P224" s="17"/>
      <c r="Q224" s="17"/>
      <c r="R224" s="17"/>
      <c r="S224" s="17"/>
      <c r="T224" s="17"/>
      <c r="U224" s="17"/>
      <c r="V224" s="17"/>
      <c r="W224" s="17"/>
      <c r="X224" s="17"/>
    </row>
    <row r="225" spans="2:24">
      <c r="B225" s="6" t="s">
        <v>134</v>
      </c>
      <c r="C225" s="17"/>
      <c r="D225" s="17"/>
      <c r="E225" s="17"/>
      <c r="F225" s="17"/>
      <c r="G225" s="17"/>
      <c r="H225" s="17"/>
      <c r="I225" s="17"/>
      <c r="J225" s="17"/>
      <c r="K225" s="17"/>
      <c r="L225" s="17"/>
      <c r="M225" s="17"/>
      <c r="N225" s="17"/>
      <c r="O225" s="17"/>
      <c r="P225" s="17"/>
      <c r="Q225" s="17"/>
      <c r="R225" s="17"/>
      <c r="S225" s="17"/>
      <c r="T225" s="17"/>
      <c r="U225" s="17"/>
      <c r="V225" s="17"/>
      <c r="W225" s="17"/>
      <c r="X225" s="17"/>
    </row>
    <row r="226" spans="2:24">
      <c r="B226" s="21" t="s">
        <v>15</v>
      </c>
      <c r="C226" s="17"/>
      <c r="D226" s="17"/>
      <c r="E226" s="17"/>
      <c r="F226" s="17"/>
      <c r="G226" s="17"/>
      <c r="H226" s="17"/>
      <c r="I226" s="17"/>
      <c r="J226" s="17"/>
      <c r="K226" s="17"/>
      <c r="L226" s="17"/>
      <c r="M226" s="17"/>
      <c r="N226" s="17"/>
      <c r="O226" s="17"/>
      <c r="P226" s="17"/>
      <c r="Q226" s="17"/>
      <c r="R226" s="17"/>
      <c r="S226" s="17"/>
      <c r="T226" s="17"/>
      <c r="U226" s="17"/>
      <c r="V226" s="17"/>
      <c r="W226" s="17"/>
      <c r="X226" s="17"/>
    </row>
    <row r="227" spans="2:24">
      <c r="B227" t="s">
        <v>129</v>
      </c>
      <c r="C227" s="17">
        <v>0.126441910460556</v>
      </c>
      <c r="D227" s="17">
        <v>0.170152273368646</v>
      </c>
      <c r="E227" s="17">
        <v>0.22619338524356</v>
      </c>
      <c r="F227" s="17">
        <v>0.13896478201912199</v>
      </c>
      <c r="G227" s="17">
        <v>9.6054958419050707E-2</v>
      </c>
      <c r="H227" s="17">
        <v>7.5357906616019696E-2</v>
      </c>
      <c r="I227" s="17">
        <v>6.50494623490072E-2</v>
      </c>
      <c r="J227" s="17"/>
      <c r="K227" s="17">
        <v>0.14990462530024301</v>
      </c>
      <c r="L227" s="17">
        <v>0.104139468674908</v>
      </c>
      <c r="M227" s="17"/>
      <c r="N227" s="17">
        <v>0.108434629288486</v>
      </c>
      <c r="O227" s="17">
        <v>0.111676409398835</v>
      </c>
      <c r="P227" s="17">
        <v>0.114234417201016</v>
      </c>
      <c r="Q227" s="17">
        <v>0.116024211147663</v>
      </c>
      <c r="R227" s="17">
        <v>0.25075447519731298</v>
      </c>
      <c r="S227" s="17"/>
      <c r="T227" s="17">
        <v>0.257800388088266</v>
      </c>
      <c r="U227" s="17">
        <v>8.0813624642092505E-2</v>
      </c>
      <c r="V227" s="17">
        <v>0.163996857159248</v>
      </c>
      <c r="W227" s="17">
        <v>9.6947756981941302E-2</v>
      </c>
      <c r="X227" s="17">
        <v>0.13237624801834399</v>
      </c>
    </row>
    <row r="228" spans="2:24">
      <c r="B228" t="s">
        <v>130</v>
      </c>
      <c r="C228" s="17">
        <v>0.33405833308536798</v>
      </c>
      <c r="D228" s="17">
        <v>0.34953022650071602</v>
      </c>
      <c r="E228" s="17">
        <v>0.40431912858519198</v>
      </c>
      <c r="F228" s="17">
        <v>0.321126408619269</v>
      </c>
      <c r="G228" s="17">
        <v>0.29549765257785299</v>
      </c>
      <c r="H228" s="17">
        <v>0.3695332748238</v>
      </c>
      <c r="I228" s="17">
        <v>0.28470432152964298</v>
      </c>
      <c r="J228" s="17"/>
      <c r="K228" s="17">
        <v>0.33435001751976101</v>
      </c>
      <c r="L228" s="17">
        <v>0.33445015979935599</v>
      </c>
      <c r="M228" s="17"/>
      <c r="N228" s="17">
        <v>0.31664679339994301</v>
      </c>
      <c r="O228" s="17">
        <v>0.31747538237732298</v>
      </c>
      <c r="P228" s="17">
        <v>0.347508113891555</v>
      </c>
      <c r="Q228" s="17">
        <v>0.38555370790948201</v>
      </c>
      <c r="R228" s="17">
        <v>0.37577452425190699</v>
      </c>
      <c r="S228" s="17"/>
      <c r="T228" s="17">
        <v>0.444242433923834</v>
      </c>
      <c r="U228" s="17">
        <v>0.25763821545361498</v>
      </c>
      <c r="V228" s="17">
        <v>0.355677382028175</v>
      </c>
      <c r="W228" s="17">
        <v>0.33322753017109502</v>
      </c>
      <c r="X228" s="17">
        <v>0.43032323834550101</v>
      </c>
    </row>
    <row r="229" spans="2:24">
      <c r="B229" t="s">
        <v>131</v>
      </c>
      <c r="C229" s="17">
        <v>0.456286992677093</v>
      </c>
      <c r="D229" s="17">
        <v>0.38968886283563797</v>
      </c>
      <c r="E229" s="17">
        <v>0.30503167855375002</v>
      </c>
      <c r="F229" s="17">
        <v>0.46724719825987499</v>
      </c>
      <c r="G229" s="17">
        <v>0.507612474294726</v>
      </c>
      <c r="H229" s="17">
        <v>0.51330062950449096</v>
      </c>
      <c r="I229" s="17">
        <v>0.534594468558513</v>
      </c>
      <c r="J229" s="17"/>
      <c r="K229" s="17">
        <v>0.46261111781452702</v>
      </c>
      <c r="L229" s="17">
        <v>0.449365656404693</v>
      </c>
      <c r="M229" s="17"/>
      <c r="N229" s="17">
        <v>0.48297527225831799</v>
      </c>
      <c r="O229" s="17">
        <v>0.489590849630612</v>
      </c>
      <c r="P229" s="17">
        <v>0.474580618376995</v>
      </c>
      <c r="Q229" s="17">
        <v>0.418410447918727</v>
      </c>
      <c r="R229" s="17">
        <v>0.31713575177414099</v>
      </c>
      <c r="S229" s="17"/>
      <c r="T229" s="17">
        <v>0.22172698449860501</v>
      </c>
      <c r="U229" s="17">
        <v>0.59874425874096504</v>
      </c>
      <c r="V229" s="17">
        <v>0.43315102586530502</v>
      </c>
      <c r="W229" s="17">
        <v>0.471904961892746</v>
      </c>
      <c r="X229" s="17">
        <v>0.376793815289162</v>
      </c>
    </row>
    <row r="230" spans="2:24">
      <c r="B230" t="s">
        <v>61</v>
      </c>
      <c r="C230" s="17">
        <v>8.3212763776981793E-2</v>
      </c>
      <c r="D230" s="17">
        <v>9.0628637294999898E-2</v>
      </c>
      <c r="E230" s="17">
        <v>6.4455807617498098E-2</v>
      </c>
      <c r="F230" s="17">
        <v>7.2661611101733595E-2</v>
      </c>
      <c r="G230" s="17">
        <v>0.100834914708371</v>
      </c>
      <c r="H230" s="17">
        <v>4.1808189055690198E-2</v>
      </c>
      <c r="I230" s="17">
        <v>0.115651747562837</v>
      </c>
      <c r="J230" s="17"/>
      <c r="K230" s="17">
        <v>5.3134239365469703E-2</v>
      </c>
      <c r="L230" s="17">
        <v>0.112044715121044</v>
      </c>
      <c r="M230" s="17"/>
      <c r="N230" s="17">
        <v>9.1943305053252697E-2</v>
      </c>
      <c r="O230" s="17">
        <v>8.1257358593230702E-2</v>
      </c>
      <c r="P230" s="17">
        <v>6.3676850530433898E-2</v>
      </c>
      <c r="Q230" s="17">
        <v>8.0011633024128004E-2</v>
      </c>
      <c r="R230" s="17">
        <v>5.6335248776639001E-2</v>
      </c>
      <c r="S230" s="17"/>
      <c r="T230" s="17">
        <v>7.6230193489295398E-2</v>
      </c>
      <c r="U230" s="17">
        <v>6.2803901163327E-2</v>
      </c>
      <c r="V230" s="17">
        <v>4.7174734947271799E-2</v>
      </c>
      <c r="W230" s="17">
        <v>9.7919750954217705E-2</v>
      </c>
      <c r="X230" s="17">
        <v>6.0506698346993897E-2</v>
      </c>
    </row>
    <row r="231" spans="2:24">
      <c r="C231" s="17"/>
      <c r="D231" s="17"/>
      <c r="E231" s="17"/>
      <c r="F231" s="17"/>
      <c r="G231" s="17"/>
      <c r="H231" s="17"/>
      <c r="I231" s="17"/>
      <c r="J231" s="17"/>
      <c r="K231" s="17"/>
      <c r="L231" s="17"/>
      <c r="M231" s="17"/>
      <c r="N231" s="17"/>
      <c r="O231" s="17"/>
      <c r="P231" s="17"/>
      <c r="Q231" s="17"/>
      <c r="R231" s="17"/>
      <c r="S231" s="17"/>
      <c r="T231" s="17"/>
      <c r="U231" s="17"/>
      <c r="V231" s="17"/>
      <c r="W231" s="17"/>
      <c r="X231" s="17"/>
    </row>
    <row r="232" spans="2:24">
      <c r="B232" s="6" t="s">
        <v>135</v>
      </c>
      <c r="C232" s="17"/>
      <c r="D232" s="17"/>
      <c r="E232" s="17"/>
      <c r="F232" s="17"/>
      <c r="G232" s="17"/>
      <c r="H232" s="17"/>
      <c r="I232" s="17"/>
      <c r="J232" s="17"/>
      <c r="K232" s="17"/>
      <c r="L232" s="17"/>
      <c r="M232" s="17"/>
      <c r="N232" s="17"/>
      <c r="O232" s="17"/>
      <c r="P232" s="17"/>
      <c r="Q232" s="17"/>
      <c r="R232" s="17"/>
      <c r="S232" s="17"/>
      <c r="T232" s="17"/>
      <c r="U232" s="17"/>
      <c r="V232" s="17"/>
      <c r="W232" s="17"/>
      <c r="X232" s="17"/>
    </row>
    <row r="233" spans="2:24">
      <c r="B233" s="21" t="s">
        <v>15</v>
      </c>
      <c r="C233" s="17"/>
      <c r="D233" s="17"/>
      <c r="E233" s="17"/>
      <c r="F233" s="17"/>
      <c r="G233" s="17"/>
      <c r="H233" s="17"/>
      <c r="I233" s="17"/>
      <c r="J233" s="17"/>
      <c r="K233" s="17"/>
      <c r="L233" s="17"/>
      <c r="M233" s="17"/>
      <c r="N233" s="17"/>
      <c r="O233" s="17"/>
      <c r="P233" s="17"/>
      <c r="Q233" s="17"/>
      <c r="R233" s="17"/>
      <c r="S233" s="17"/>
      <c r="T233" s="17"/>
      <c r="U233" s="17"/>
      <c r="V233" s="17"/>
      <c r="W233" s="17"/>
      <c r="X233" s="17"/>
    </row>
    <row r="234" spans="2:24">
      <c r="B234" t="s">
        <v>129</v>
      </c>
      <c r="C234" s="17">
        <v>0.133606248035741</v>
      </c>
      <c r="D234" s="17">
        <v>0.17000014033388799</v>
      </c>
      <c r="E234" s="17">
        <v>0.228386655782811</v>
      </c>
      <c r="F234" s="17">
        <v>0.15891978764569401</v>
      </c>
      <c r="G234" s="17">
        <v>9.0873525869860805E-2</v>
      </c>
      <c r="H234" s="17">
        <v>8.5408452587080602E-2</v>
      </c>
      <c r="I234" s="17">
        <v>7.8740687335898896E-2</v>
      </c>
      <c r="J234" s="17"/>
      <c r="K234" s="17">
        <v>0.158126905302647</v>
      </c>
      <c r="L234" s="17">
        <v>0.11030543556278</v>
      </c>
      <c r="M234" s="17"/>
      <c r="N234" s="17">
        <v>0.10511055941957401</v>
      </c>
      <c r="O234" s="17">
        <v>0.123612517694626</v>
      </c>
      <c r="P234" s="17">
        <v>0.12186066024744099</v>
      </c>
      <c r="Q234" s="17">
        <v>0.121453237876747</v>
      </c>
      <c r="R234" s="17">
        <v>0.27093212488561702</v>
      </c>
      <c r="S234" s="17"/>
      <c r="T234" s="17">
        <v>0.26974073388662401</v>
      </c>
      <c r="U234" s="17">
        <v>8.0826903549285206E-2</v>
      </c>
      <c r="V234" s="17">
        <v>0.17801719461228799</v>
      </c>
      <c r="W234" s="17">
        <v>0.101370062680656</v>
      </c>
      <c r="X234" s="17">
        <v>7.4868923033994395E-2</v>
      </c>
    </row>
    <row r="235" spans="2:24">
      <c r="B235" t="s">
        <v>130</v>
      </c>
      <c r="C235" s="17">
        <v>0.34864713706198103</v>
      </c>
      <c r="D235" s="17">
        <v>0.36282503324809201</v>
      </c>
      <c r="E235" s="17">
        <v>0.36992377990620401</v>
      </c>
      <c r="F235" s="17">
        <v>0.33963464055654802</v>
      </c>
      <c r="G235" s="17">
        <v>0.34223401739432902</v>
      </c>
      <c r="H235" s="17">
        <v>0.39750868275069001</v>
      </c>
      <c r="I235" s="17">
        <v>0.30174768699774002</v>
      </c>
      <c r="J235" s="17"/>
      <c r="K235" s="17">
        <v>0.35928169646650299</v>
      </c>
      <c r="L235" s="17">
        <v>0.33899849967244899</v>
      </c>
      <c r="M235" s="17"/>
      <c r="N235" s="17">
        <v>0.306129123883083</v>
      </c>
      <c r="O235" s="17">
        <v>0.33367054642553501</v>
      </c>
      <c r="P235" s="17">
        <v>0.37836442861286701</v>
      </c>
      <c r="Q235" s="17">
        <v>0.41825302204407599</v>
      </c>
      <c r="R235" s="17">
        <v>0.388194947698074</v>
      </c>
      <c r="S235" s="17"/>
      <c r="T235" s="17">
        <v>0.47339405440180499</v>
      </c>
      <c r="U235" s="17">
        <v>0.27223696230050298</v>
      </c>
      <c r="V235" s="17">
        <v>0.36320643957786197</v>
      </c>
      <c r="W235" s="17">
        <v>0.31217444042815801</v>
      </c>
      <c r="X235" s="17">
        <v>0.49181598128968901</v>
      </c>
    </row>
    <row r="236" spans="2:24">
      <c r="B236" t="s">
        <v>131</v>
      </c>
      <c r="C236" s="17">
        <v>0.442082347177781</v>
      </c>
      <c r="D236" s="17">
        <v>0.37045737674990198</v>
      </c>
      <c r="E236" s="17">
        <v>0.34588878864523398</v>
      </c>
      <c r="F236" s="17">
        <v>0.43980951965908399</v>
      </c>
      <c r="G236" s="17">
        <v>0.47210635617558599</v>
      </c>
      <c r="H236" s="17">
        <v>0.46844581420217002</v>
      </c>
      <c r="I236" s="17">
        <v>0.52754835940608302</v>
      </c>
      <c r="J236" s="17"/>
      <c r="K236" s="17">
        <v>0.43652889550991603</v>
      </c>
      <c r="L236" s="17">
        <v>0.446703198829496</v>
      </c>
      <c r="M236" s="17"/>
      <c r="N236" s="17">
        <v>0.50902213888105297</v>
      </c>
      <c r="O236" s="17">
        <v>0.47153930171598002</v>
      </c>
      <c r="P236" s="17">
        <v>0.442117741431379</v>
      </c>
      <c r="Q236" s="17">
        <v>0.39866412481247099</v>
      </c>
      <c r="R236" s="17">
        <v>0.29234976111906802</v>
      </c>
      <c r="S236" s="17"/>
      <c r="T236" s="17">
        <v>0.18247989797799499</v>
      </c>
      <c r="U236" s="17">
        <v>0.58509615335518295</v>
      </c>
      <c r="V236" s="17">
        <v>0.42119697677634799</v>
      </c>
      <c r="W236" s="17">
        <v>0.51100918164137699</v>
      </c>
      <c r="X236" s="17">
        <v>0.37022158566372998</v>
      </c>
    </row>
    <row r="237" spans="2:24">
      <c r="B237" t="s">
        <v>61</v>
      </c>
      <c r="C237" s="17">
        <v>7.5664267724497206E-2</v>
      </c>
      <c r="D237" s="17">
        <v>9.6717449668118197E-2</v>
      </c>
      <c r="E237" s="17">
        <v>5.5800775665751298E-2</v>
      </c>
      <c r="F237" s="17">
        <v>6.1636052138673299E-2</v>
      </c>
      <c r="G237" s="17">
        <v>9.4786100560224601E-2</v>
      </c>
      <c r="H237" s="17">
        <v>4.8637050460059103E-2</v>
      </c>
      <c r="I237" s="17">
        <v>9.1963266260278495E-2</v>
      </c>
      <c r="J237" s="17"/>
      <c r="K237" s="17">
        <v>4.6062502720934997E-2</v>
      </c>
      <c r="L237" s="17">
        <v>0.103992865935275</v>
      </c>
      <c r="M237" s="17"/>
      <c r="N237" s="17">
        <v>7.9738177816290001E-2</v>
      </c>
      <c r="O237" s="17">
        <v>7.1177634163859402E-2</v>
      </c>
      <c r="P237" s="17">
        <v>5.7657169708313E-2</v>
      </c>
      <c r="Q237" s="17">
        <v>6.1629615266706197E-2</v>
      </c>
      <c r="R237" s="17">
        <v>4.8523166297240503E-2</v>
      </c>
      <c r="S237" s="17"/>
      <c r="T237" s="17">
        <v>7.4385313733576403E-2</v>
      </c>
      <c r="U237" s="17">
        <v>6.18399807950289E-2</v>
      </c>
      <c r="V237" s="17">
        <v>3.75793890335024E-2</v>
      </c>
      <c r="W237" s="17">
        <v>7.5446315249809298E-2</v>
      </c>
      <c r="X237" s="17">
        <v>6.3093510012586798E-2</v>
      </c>
    </row>
    <row r="238" spans="2:24">
      <c r="C238" s="17"/>
      <c r="D238" s="17"/>
      <c r="E238" s="17"/>
      <c r="F238" s="17"/>
      <c r="G238" s="17"/>
      <c r="H238" s="17"/>
      <c r="I238" s="17"/>
      <c r="J238" s="17"/>
      <c r="K238" s="17"/>
      <c r="L238" s="17"/>
      <c r="M238" s="17"/>
      <c r="N238" s="17"/>
      <c r="O238" s="17"/>
      <c r="P238" s="17"/>
      <c r="Q238" s="17"/>
      <c r="R238" s="17"/>
      <c r="S238" s="17"/>
      <c r="T238" s="17"/>
      <c r="U238" s="17"/>
      <c r="V238" s="17"/>
      <c r="W238" s="17"/>
      <c r="X238" s="17"/>
    </row>
    <row r="239" spans="2:24">
      <c r="B239" s="6" t="s">
        <v>136</v>
      </c>
      <c r="C239" s="17"/>
      <c r="D239" s="17"/>
      <c r="E239" s="17"/>
      <c r="F239" s="17"/>
      <c r="G239" s="17"/>
      <c r="H239" s="17"/>
      <c r="I239" s="17"/>
      <c r="J239" s="17"/>
      <c r="K239" s="17"/>
      <c r="L239" s="17"/>
      <c r="M239" s="17"/>
      <c r="N239" s="17"/>
      <c r="O239" s="17"/>
      <c r="P239" s="17"/>
      <c r="Q239" s="17"/>
      <c r="R239" s="17"/>
      <c r="S239" s="17"/>
      <c r="T239" s="17"/>
      <c r="U239" s="17"/>
      <c r="V239" s="17"/>
      <c r="W239" s="17"/>
      <c r="X239" s="17"/>
    </row>
    <row r="240" spans="2:24">
      <c r="B240" s="21" t="s">
        <v>16</v>
      </c>
      <c r="C240" s="17"/>
      <c r="D240" s="17"/>
      <c r="E240" s="17"/>
      <c r="F240" s="17"/>
      <c r="G240" s="17"/>
      <c r="H240" s="17"/>
      <c r="I240" s="17"/>
      <c r="J240" s="17"/>
      <c r="K240" s="17"/>
      <c r="L240" s="17"/>
      <c r="M240" s="17"/>
      <c r="N240" s="17"/>
      <c r="O240" s="17"/>
      <c r="P240" s="17"/>
      <c r="Q240" s="17"/>
      <c r="R240" s="17"/>
      <c r="S240" s="17"/>
      <c r="T240" s="17"/>
      <c r="U240" s="17"/>
      <c r="V240" s="17"/>
      <c r="W240" s="17"/>
      <c r="X240" s="17"/>
    </row>
    <row r="241" spans="2:24">
      <c r="B241" t="s">
        <v>129</v>
      </c>
      <c r="C241" s="17">
        <v>0.18785004102971301</v>
      </c>
      <c r="D241" s="17">
        <v>0.22583076192628501</v>
      </c>
      <c r="E241" s="17">
        <v>0.23973526783308099</v>
      </c>
      <c r="F241" s="17">
        <v>0.19855552971409701</v>
      </c>
      <c r="G241" s="17">
        <v>0.16272072283294101</v>
      </c>
      <c r="H241" s="17">
        <v>0.16391366375156999</v>
      </c>
      <c r="I241" s="17">
        <v>0.14734772663398199</v>
      </c>
      <c r="J241" s="17"/>
      <c r="K241" s="17">
        <v>0.19825454727859401</v>
      </c>
      <c r="L241" s="17">
        <v>0.17720657835324399</v>
      </c>
      <c r="M241" s="17"/>
      <c r="N241" s="17">
        <v>0.14903161866482101</v>
      </c>
      <c r="O241" s="17">
        <v>0.17191104790756601</v>
      </c>
      <c r="P241" s="17">
        <v>0.18443274240455401</v>
      </c>
      <c r="Q241" s="17">
        <v>0.15510877114924501</v>
      </c>
      <c r="R241" s="17">
        <v>0.32478015848707897</v>
      </c>
      <c r="S241" s="17"/>
      <c r="T241" s="17">
        <v>0.233483464542805</v>
      </c>
      <c r="U241" s="17">
        <v>0.163749059681636</v>
      </c>
      <c r="V241" s="17">
        <v>0.18308096249550099</v>
      </c>
      <c r="W241" s="17">
        <v>0.20049305405519699</v>
      </c>
      <c r="X241" s="17">
        <v>0.145827194816332</v>
      </c>
    </row>
    <row r="242" spans="2:24">
      <c r="B242" t="s">
        <v>130</v>
      </c>
      <c r="C242" s="17">
        <v>0.45271621810465201</v>
      </c>
      <c r="D242" s="17">
        <v>0.40483947984781499</v>
      </c>
      <c r="E242" s="17">
        <v>0.45764809175869697</v>
      </c>
      <c r="F242" s="17">
        <v>0.45085242691953997</v>
      </c>
      <c r="G242" s="17">
        <v>0.44083686645870102</v>
      </c>
      <c r="H242" s="17">
        <v>0.45883231854391598</v>
      </c>
      <c r="I242" s="17">
        <v>0.48513514827104798</v>
      </c>
      <c r="J242" s="17"/>
      <c r="K242" s="17">
        <v>0.46079995537642299</v>
      </c>
      <c r="L242" s="17">
        <v>0.443934495334529</v>
      </c>
      <c r="M242" s="17"/>
      <c r="N242" s="17">
        <v>0.414721184086559</v>
      </c>
      <c r="O242" s="17">
        <v>0.43355731376343498</v>
      </c>
      <c r="P242" s="17">
        <v>0.45609195182515599</v>
      </c>
      <c r="Q242" s="17">
        <v>0.53444065074415903</v>
      </c>
      <c r="R242" s="17">
        <v>0.45797923449205502</v>
      </c>
      <c r="S242" s="17"/>
      <c r="T242" s="17">
        <v>0.40811427198426198</v>
      </c>
      <c r="U242" s="17">
        <v>0.41878283619141699</v>
      </c>
      <c r="V242" s="17">
        <v>0.51813128379486195</v>
      </c>
      <c r="W242" s="17">
        <v>0.48433398163098901</v>
      </c>
      <c r="X242" s="17">
        <v>0.48350630549018397</v>
      </c>
    </row>
    <row r="243" spans="2:24">
      <c r="B243" t="s">
        <v>131</v>
      </c>
      <c r="C243" s="17">
        <v>0.25929386109188901</v>
      </c>
      <c r="D243" s="17">
        <v>0.28574630610413498</v>
      </c>
      <c r="E243" s="17">
        <v>0.23825336669046401</v>
      </c>
      <c r="F243" s="17">
        <v>0.245585950458754</v>
      </c>
      <c r="G243" s="17">
        <v>0.285965578647707</v>
      </c>
      <c r="H243" s="17">
        <v>0.31508289398059702</v>
      </c>
      <c r="I243" s="17">
        <v>0.213492597380742</v>
      </c>
      <c r="J243" s="17"/>
      <c r="K243" s="17">
        <v>0.26765511799361202</v>
      </c>
      <c r="L243" s="17">
        <v>0.25102626953588802</v>
      </c>
      <c r="M243" s="17"/>
      <c r="N243" s="17">
        <v>0.32085101835438101</v>
      </c>
      <c r="O243" s="17">
        <v>0.28300530832556797</v>
      </c>
      <c r="P243" s="17">
        <v>0.25759163344764702</v>
      </c>
      <c r="Q243" s="17">
        <v>0.23337622649008199</v>
      </c>
      <c r="R243" s="17">
        <v>0.17261513648905399</v>
      </c>
      <c r="S243" s="17"/>
      <c r="T243" s="17">
        <v>0.27591227231483101</v>
      </c>
      <c r="U243" s="17">
        <v>0.31056274495950498</v>
      </c>
      <c r="V243" s="17">
        <v>0.23254076588883699</v>
      </c>
      <c r="W243" s="17">
        <v>0.19148140687778001</v>
      </c>
      <c r="X243" s="17">
        <v>0.21862868732455201</v>
      </c>
    </row>
    <row r="244" spans="2:24">
      <c r="B244" t="s">
        <v>61</v>
      </c>
      <c r="C244" s="17">
        <v>0.100139879773746</v>
      </c>
      <c r="D244" s="17">
        <v>8.3583452121764795E-2</v>
      </c>
      <c r="E244" s="17">
        <v>6.4363273717757602E-2</v>
      </c>
      <c r="F244" s="17">
        <v>0.105006092907609</v>
      </c>
      <c r="G244" s="17">
        <v>0.110476832060651</v>
      </c>
      <c r="H244" s="17">
        <v>6.2171123723917199E-2</v>
      </c>
      <c r="I244" s="17">
        <v>0.154024527714229</v>
      </c>
      <c r="J244" s="17"/>
      <c r="K244" s="17">
        <v>7.3290379351370893E-2</v>
      </c>
      <c r="L244" s="17">
        <v>0.12783265677633901</v>
      </c>
      <c r="M244" s="17"/>
      <c r="N244" s="17">
        <v>0.11539617889424</v>
      </c>
      <c r="O244" s="17">
        <v>0.11152633000343</v>
      </c>
      <c r="P244" s="17">
        <v>0.101883672322644</v>
      </c>
      <c r="Q244" s="17">
        <v>7.7074351616514103E-2</v>
      </c>
      <c r="R244" s="17">
        <v>4.4625470531811803E-2</v>
      </c>
      <c r="S244" s="17"/>
      <c r="T244" s="17">
        <v>8.2489991158102502E-2</v>
      </c>
      <c r="U244" s="17">
        <v>0.106905359167442</v>
      </c>
      <c r="V244" s="17">
        <v>6.6246987820800504E-2</v>
      </c>
      <c r="W244" s="17">
        <v>0.12369155743603399</v>
      </c>
      <c r="X244" s="17">
        <v>0.15203781236893199</v>
      </c>
    </row>
    <row r="245" spans="2:24">
      <c r="C245" s="17"/>
      <c r="D245" s="17"/>
      <c r="E245" s="17"/>
      <c r="F245" s="17"/>
      <c r="G245" s="17"/>
      <c r="H245" s="17"/>
      <c r="I245" s="17"/>
      <c r="J245" s="17"/>
      <c r="K245" s="17"/>
      <c r="L245" s="17"/>
      <c r="M245" s="17"/>
      <c r="N245" s="17"/>
      <c r="O245" s="17"/>
      <c r="P245" s="17"/>
      <c r="Q245" s="17"/>
      <c r="R245" s="17"/>
      <c r="S245" s="17"/>
      <c r="T245" s="17"/>
      <c r="U245" s="17"/>
      <c r="V245" s="17"/>
      <c r="W245" s="17"/>
      <c r="X245" s="17"/>
    </row>
    <row r="246" spans="2:24">
      <c r="B246" s="6" t="s">
        <v>137</v>
      </c>
      <c r="C246" s="17"/>
      <c r="D246" s="17"/>
      <c r="E246" s="17"/>
      <c r="F246" s="17"/>
      <c r="G246" s="17"/>
      <c r="H246" s="17"/>
      <c r="I246" s="17"/>
      <c r="J246" s="17"/>
      <c r="K246" s="17"/>
      <c r="L246" s="17"/>
      <c r="M246" s="17"/>
      <c r="N246" s="17"/>
      <c r="O246" s="17"/>
      <c r="P246" s="17"/>
      <c r="Q246" s="17"/>
      <c r="R246" s="17"/>
      <c r="S246" s="17"/>
      <c r="T246" s="17"/>
      <c r="U246" s="17"/>
      <c r="V246" s="17"/>
      <c r="W246" s="17"/>
      <c r="X246" s="17"/>
    </row>
    <row r="247" spans="2:24">
      <c r="B247" s="21" t="s">
        <v>16</v>
      </c>
      <c r="C247" s="17"/>
      <c r="D247" s="17"/>
      <c r="E247" s="17"/>
      <c r="F247" s="17"/>
      <c r="G247" s="17"/>
      <c r="H247" s="17"/>
      <c r="I247" s="17"/>
      <c r="J247" s="17"/>
      <c r="K247" s="17"/>
      <c r="L247" s="17"/>
      <c r="M247" s="17"/>
      <c r="N247" s="17"/>
      <c r="O247" s="17"/>
      <c r="P247" s="17"/>
      <c r="Q247" s="17"/>
      <c r="R247" s="17"/>
      <c r="S247" s="17"/>
      <c r="T247" s="17"/>
      <c r="U247" s="17"/>
      <c r="V247" s="17"/>
      <c r="W247" s="17"/>
      <c r="X247" s="17"/>
    </row>
    <row r="248" spans="2:24">
      <c r="B248" t="s">
        <v>129</v>
      </c>
      <c r="C248" s="17">
        <v>0.18908966433337701</v>
      </c>
      <c r="D248" s="17">
        <v>0.18144857568349601</v>
      </c>
      <c r="E248" s="17">
        <v>0.10221346584001501</v>
      </c>
      <c r="F248" s="17">
        <v>8.4010499645208195E-2</v>
      </c>
      <c r="G248" s="17">
        <v>0.323926971593333</v>
      </c>
      <c r="H248" s="17">
        <v>0.113663247591438</v>
      </c>
      <c r="I248" s="17">
        <v>0.28802447479069498</v>
      </c>
      <c r="J248" s="17"/>
      <c r="K248" s="17">
        <v>0.167420617926891</v>
      </c>
      <c r="L248" s="17">
        <v>0.21811796405390901</v>
      </c>
      <c r="M248" s="17"/>
      <c r="N248" s="17">
        <v>0.160704088264465</v>
      </c>
      <c r="O248" s="17">
        <v>6.3096833320727103E-2</v>
      </c>
      <c r="P248" s="17">
        <v>0.36432584041365601</v>
      </c>
      <c r="Q248" s="17">
        <v>0.35637054835138898</v>
      </c>
      <c r="R248" s="17">
        <v>0.13757601154375601</v>
      </c>
      <c r="S248" s="17"/>
      <c r="T248" s="17">
        <v>0</v>
      </c>
      <c r="U248" s="17">
        <v>0</v>
      </c>
      <c r="V248" s="17">
        <v>0</v>
      </c>
      <c r="W248" s="17">
        <v>0</v>
      </c>
      <c r="X248" s="17">
        <v>0</v>
      </c>
    </row>
    <row r="249" spans="2:24">
      <c r="B249" t="s">
        <v>130</v>
      </c>
      <c r="C249" s="17">
        <v>0.38528362574855501</v>
      </c>
      <c r="D249" s="17">
        <v>0.35206362397536001</v>
      </c>
      <c r="E249" s="17">
        <v>0.288728468759406</v>
      </c>
      <c r="F249" s="17">
        <v>0.42756860754492998</v>
      </c>
      <c r="G249" s="17">
        <v>0.55637851350218503</v>
      </c>
      <c r="H249" s="17">
        <v>0.453950454504638</v>
      </c>
      <c r="I249" s="17">
        <v>0.300712791718863</v>
      </c>
      <c r="J249" s="17"/>
      <c r="K249" s="17">
        <v>0.39624978132366501</v>
      </c>
      <c r="L249" s="17">
        <v>0.37059313845876901</v>
      </c>
      <c r="M249" s="17"/>
      <c r="N249" s="17">
        <v>0.32145561073602402</v>
      </c>
      <c r="O249" s="17">
        <v>0.46012091891851498</v>
      </c>
      <c r="P249" s="17">
        <v>0.270207552411732</v>
      </c>
      <c r="Q249" s="17">
        <v>0.40232690922696102</v>
      </c>
      <c r="R249" s="17">
        <v>0.38672659184785202</v>
      </c>
      <c r="S249" s="17"/>
      <c r="T249" s="17">
        <v>0</v>
      </c>
      <c r="U249" s="17">
        <v>0</v>
      </c>
      <c r="V249" s="17">
        <v>0</v>
      </c>
      <c r="W249" s="17">
        <v>0</v>
      </c>
      <c r="X249" s="17">
        <v>0</v>
      </c>
    </row>
    <row r="250" spans="2:24">
      <c r="B250" t="s">
        <v>131</v>
      </c>
      <c r="C250" s="17">
        <v>0.36841177059774699</v>
      </c>
      <c r="D250" s="17">
        <v>0.17918286808262299</v>
      </c>
      <c r="E250" s="17">
        <v>0.60905806540057905</v>
      </c>
      <c r="F250" s="17">
        <v>0.48842089280986201</v>
      </c>
      <c r="G250" s="17">
        <v>0.11969451490448201</v>
      </c>
      <c r="H250" s="17">
        <v>0.43238629790392402</v>
      </c>
      <c r="I250" s="17">
        <v>0.29182012716110001</v>
      </c>
      <c r="J250" s="17"/>
      <c r="K250" s="17">
        <v>0.366172561779529</v>
      </c>
      <c r="L250" s="17">
        <v>0.37141146073144099</v>
      </c>
      <c r="M250" s="17"/>
      <c r="N250" s="17">
        <v>0.46335258809942298</v>
      </c>
      <c r="O250" s="17">
        <v>0.41077343200614802</v>
      </c>
      <c r="P250" s="17">
        <v>0.36546660717461199</v>
      </c>
      <c r="Q250" s="17">
        <v>0.241302542421651</v>
      </c>
      <c r="R250" s="17">
        <v>0.264837040844909</v>
      </c>
      <c r="S250" s="17"/>
      <c r="T250" s="17">
        <v>0</v>
      </c>
      <c r="U250" s="17">
        <v>0</v>
      </c>
      <c r="V250" s="17">
        <v>0</v>
      </c>
      <c r="W250" s="17">
        <v>0</v>
      </c>
      <c r="X250" s="17">
        <v>0</v>
      </c>
    </row>
    <row r="251" spans="2:24">
      <c r="B251" t="s">
        <v>61</v>
      </c>
      <c r="C251" s="17">
        <v>5.7214939320321102E-2</v>
      </c>
      <c r="D251" s="17">
        <v>0.28730493225852199</v>
      </c>
      <c r="E251" s="17">
        <v>0</v>
      </c>
      <c r="F251" s="17">
        <v>0</v>
      </c>
      <c r="G251" s="17">
        <v>0</v>
      </c>
      <c r="H251" s="17">
        <v>0</v>
      </c>
      <c r="I251" s="17">
        <v>0.119442606329342</v>
      </c>
      <c r="J251" s="17"/>
      <c r="K251" s="17">
        <v>7.0157038969915805E-2</v>
      </c>
      <c r="L251" s="17">
        <v>3.9877436755881401E-2</v>
      </c>
      <c r="M251" s="17"/>
      <c r="N251" s="17">
        <v>5.4487712900089101E-2</v>
      </c>
      <c r="O251" s="17">
        <v>6.6008815754609998E-2</v>
      </c>
      <c r="P251" s="17">
        <v>0</v>
      </c>
      <c r="Q251" s="17">
        <v>0</v>
      </c>
      <c r="R251" s="17">
        <v>0.210860355763482</v>
      </c>
      <c r="S251" s="17"/>
      <c r="T251" s="17">
        <v>0</v>
      </c>
      <c r="U251" s="17">
        <v>0</v>
      </c>
      <c r="V251" s="17">
        <v>0</v>
      </c>
      <c r="W251" s="17">
        <v>0</v>
      </c>
      <c r="X251" s="17">
        <v>0</v>
      </c>
    </row>
    <row r="252" spans="2:24">
      <c r="C252" s="17"/>
      <c r="D252" s="17"/>
      <c r="E252" s="17"/>
      <c r="F252" s="17"/>
      <c r="G252" s="17"/>
      <c r="H252" s="17"/>
      <c r="I252" s="17"/>
      <c r="J252" s="17"/>
      <c r="K252" s="17"/>
      <c r="L252" s="17"/>
      <c r="M252" s="17"/>
      <c r="N252" s="17"/>
      <c r="O252" s="17"/>
      <c r="P252" s="17"/>
      <c r="Q252" s="17"/>
      <c r="R252" s="17"/>
      <c r="S252" s="17"/>
      <c r="T252" s="17"/>
      <c r="U252" s="17"/>
      <c r="V252" s="17"/>
      <c r="W252" s="17"/>
      <c r="X252" s="17"/>
    </row>
    <row r="253" spans="2:24">
      <c r="B253" s="6" t="s">
        <v>138</v>
      </c>
      <c r="C253" s="17"/>
      <c r="D253" s="17"/>
      <c r="E253" s="17"/>
      <c r="F253" s="17"/>
      <c r="G253" s="17"/>
      <c r="H253" s="17"/>
      <c r="I253" s="17"/>
      <c r="J253" s="17"/>
      <c r="K253" s="17"/>
      <c r="L253" s="17"/>
      <c r="M253" s="17"/>
      <c r="N253" s="17"/>
      <c r="O253" s="17"/>
      <c r="P253" s="17"/>
      <c r="Q253" s="17"/>
      <c r="R253" s="17"/>
      <c r="S253" s="17"/>
      <c r="T253" s="17"/>
      <c r="U253" s="17"/>
      <c r="V253" s="17"/>
      <c r="W253" s="17"/>
      <c r="X253" s="17"/>
    </row>
    <row r="254" spans="2:24">
      <c r="B254" s="21" t="s">
        <v>16</v>
      </c>
      <c r="C254" s="17"/>
      <c r="D254" s="17"/>
      <c r="E254" s="17"/>
      <c r="F254" s="17"/>
      <c r="G254" s="17"/>
      <c r="H254" s="17"/>
      <c r="I254" s="17"/>
      <c r="J254" s="17"/>
      <c r="K254" s="17"/>
      <c r="L254" s="17"/>
      <c r="M254" s="17"/>
      <c r="N254" s="17"/>
      <c r="O254" s="17"/>
      <c r="P254" s="17"/>
      <c r="Q254" s="17"/>
      <c r="R254" s="17"/>
      <c r="S254" s="17"/>
      <c r="T254" s="17"/>
      <c r="U254" s="17"/>
      <c r="V254" s="17"/>
      <c r="W254" s="17"/>
      <c r="X254" s="17"/>
    </row>
    <row r="255" spans="2:24">
      <c r="B255" t="s">
        <v>129</v>
      </c>
      <c r="C255" s="17">
        <v>5.0374094250823599E-2</v>
      </c>
      <c r="D255" s="17">
        <v>0.117198301416611</v>
      </c>
      <c r="E255" s="17">
        <v>9.0232130560402399E-2</v>
      </c>
      <c r="F255" s="17">
        <v>3.06898257061133E-2</v>
      </c>
      <c r="G255" s="17">
        <v>2.3505308255292401E-2</v>
      </c>
      <c r="H255" s="17">
        <v>0</v>
      </c>
      <c r="I255" s="17">
        <v>3.7868649552236601E-2</v>
      </c>
      <c r="J255" s="17"/>
      <c r="K255" s="17">
        <v>7.4350606807877195E-2</v>
      </c>
      <c r="L255" s="17">
        <v>3.5586089188051798E-2</v>
      </c>
      <c r="M255" s="17"/>
      <c r="N255" s="17">
        <v>4.1664888426706799E-2</v>
      </c>
      <c r="O255" s="17">
        <v>7.0920500895128094E-2</v>
      </c>
      <c r="P255" s="17">
        <v>7.5546430767515604E-2</v>
      </c>
      <c r="Q255" s="17">
        <v>5.2126605253997003E-2</v>
      </c>
      <c r="R255" s="17">
        <v>0</v>
      </c>
      <c r="S255" s="17"/>
      <c r="T255" s="17">
        <v>0</v>
      </c>
      <c r="U255" s="17">
        <v>0</v>
      </c>
      <c r="V255" s="17">
        <v>0</v>
      </c>
      <c r="W255" s="17">
        <v>0</v>
      </c>
      <c r="X255" s="17">
        <v>0</v>
      </c>
    </row>
    <row r="256" spans="2:24">
      <c r="B256" t="s">
        <v>130</v>
      </c>
      <c r="C256" s="17">
        <v>0.211428871285363</v>
      </c>
      <c r="D256" s="17">
        <v>0.28310273036539602</v>
      </c>
      <c r="E256" s="17">
        <v>0.21487212343817699</v>
      </c>
      <c r="F256" s="17">
        <v>0.144579035620234</v>
      </c>
      <c r="G256" s="17">
        <v>0.15539790270121101</v>
      </c>
      <c r="H256" s="17">
        <v>0.19667003370637301</v>
      </c>
      <c r="I256" s="17">
        <v>0.26006637337421201</v>
      </c>
      <c r="J256" s="17"/>
      <c r="K256" s="17">
        <v>0.26049647633369499</v>
      </c>
      <c r="L256" s="17">
        <v>0.18255555803239301</v>
      </c>
      <c r="M256" s="17"/>
      <c r="N256" s="17">
        <v>0.15237453319290301</v>
      </c>
      <c r="O256" s="17">
        <v>0.245983354824585</v>
      </c>
      <c r="P256" s="17">
        <v>0.17228021426284101</v>
      </c>
      <c r="Q256" s="17">
        <v>0.27686857245997498</v>
      </c>
      <c r="R256" s="17">
        <v>0.51955180639203402</v>
      </c>
      <c r="S256" s="17"/>
      <c r="T256" s="17">
        <v>0</v>
      </c>
      <c r="U256" s="17">
        <v>0</v>
      </c>
      <c r="V256" s="17">
        <v>0</v>
      </c>
      <c r="W256" s="17">
        <v>0</v>
      </c>
      <c r="X256" s="17">
        <v>0</v>
      </c>
    </row>
    <row r="257" spans="2:24">
      <c r="B257" t="s">
        <v>131</v>
      </c>
      <c r="C257" s="17">
        <v>0.55626824208486803</v>
      </c>
      <c r="D257" s="17">
        <v>0.40578514417216999</v>
      </c>
      <c r="E257" s="17">
        <v>0.53049894804918696</v>
      </c>
      <c r="F257" s="17">
        <v>0.68179326500330795</v>
      </c>
      <c r="G257" s="17">
        <v>0.63835361174504501</v>
      </c>
      <c r="H257" s="17">
        <v>0.62844867507692104</v>
      </c>
      <c r="I257" s="17">
        <v>0.48342596219661699</v>
      </c>
      <c r="J257" s="17"/>
      <c r="K257" s="17">
        <v>0.52590235190896695</v>
      </c>
      <c r="L257" s="17">
        <v>0.57012195853478498</v>
      </c>
      <c r="M257" s="17"/>
      <c r="N257" s="17">
        <v>0.62735118566716996</v>
      </c>
      <c r="O257" s="17">
        <v>0.53238171309318005</v>
      </c>
      <c r="P257" s="17">
        <v>0.63031318063626396</v>
      </c>
      <c r="Q257" s="17">
        <v>0.46536331161313199</v>
      </c>
      <c r="R257" s="17">
        <v>0.399511779011821</v>
      </c>
      <c r="S257" s="17"/>
      <c r="T257" s="17">
        <v>0</v>
      </c>
      <c r="U257" s="17">
        <v>0</v>
      </c>
      <c r="V257" s="17">
        <v>0</v>
      </c>
      <c r="W257" s="17">
        <v>0</v>
      </c>
      <c r="X257" s="17">
        <v>0</v>
      </c>
    </row>
    <row r="258" spans="2:24">
      <c r="B258" t="s">
        <v>61</v>
      </c>
      <c r="C258" s="17">
        <v>0.18192879237894599</v>
      </c>
      <c r="D258" s="17">
        <v>0.193913824045822</v>
      </c>
      <c r="E258" s="17">
        <v>0.164396797952234</v>
      </c>
      <c r="F258" s="17">
        <v>0.14293787367034599</v>
      </c>
      <c r="G258" s="17">
        <v>0.18274317729845099</v>
      </c>
      <c r="H258" s="17">
        <v>0.17488129121670601</v>
      </c>
      <c r="I258" s="17">
        <v>0.21863901487693399</v>
      </c>
      <c r="J258" s="17"/>
      <c r="K258" s="17">
        <v>0.139250564949461</v>
      </c>
      <c r="L258" s="17">
        <v>0.211736394244771</v>
      </c>
      <c r="M258" s="17"/>
      <c r="N258" s="17">
        <v>0.17860939271321999</v>
      </c>
      <c r="O258" s="17">
        <v>0.15071443118710701</v>
      </c>
      <c r="P258" s="17">
        <v>0.12186017433338001</v>
      </c>
      <c r="Q258" s="17">
        <v>0.20564151067289599</v>
      </c>
      <c r="R258" s="17">
        <v>8.0936414596145104E-2</v>
      </c>
      <c r="S258" s="17"/>
      <c r="T258" s="17">
        <v>0</v>
      </c>
      <c r="U258" s="17">
        <v>0</v>
      </c>
      <c r="V258" s="17">
        <v>0</v>
      </c>
      <c r="W258" s="17">
        <v>0</v>
      </c>
      <c r="X258" s="17">
        <v>0</v>
      </c>
    </row>
    <row r="259" spans="2:24">
      <c r="C259" s="17"/>
      <c r="D259" s="17"/>
      <c r="E259" s="17"/>
      <c r="F259" s="17"/>
      <c r="G259" s="17"/>
      <c r="H259" s="17"/>
      <c r="I259" s="17"/>
      <c r="J259" s="17"/>
      <c r="K259" s="17"/>
      <c r="L259" s="17"/>
      <c r="M259" s="17"/>
      <c r="N259" s="17"/>
      <c r="O259" s="17"/>
      <c r="P259" s="17"/>
      <c r="Q259" s="17"/>
      <c r="R259" s="17"/>
      <c r="S259" s="17"/>
      <c r="T259" s="17"/>
      <c r="U259" s="17"/>
      <c r="V259" s="17"/>
      <c r="W259" s="17"/>
      <c r="X259" s="17"/>
    </row>
    <row r="260" spans="2:24">
      <c r="B260" s="6" t="s">
        <v>139</v>
      </c>
      <c r="C260" s="17"/>
      <c r="D260" s="17"/>
      <c r="E260" s="17"/>
      <c r="F260" s="17"/>
      <c r="G260" s="17"/>
      <c r="H260" s="17"/>
      <c r="I260" s="17"/>
      <c r="J260" s="17"/>
      <c r="K260" s="17"/>
      <c r="L260" s="17"/>
      <c r="M260" s="17"/>
      <c r="N260" s="17"/>
      <c r="O260" s="17"/>
      <c r="P260" s="17"/>
      <c r="Q260" s="17"/>
      <c r="R260" s="17"/>
      <c r="S260" s="17"/>
      <c r="T260" s="17"/>
      <c r="U260" s="17"/>
      <c r="V260" s="17"/>
      <c r="W260" s="17"/>
      <c r="X260" s="17"/>
    </row>
    <row r="261" spans="2:24">
      <c r="B261" s="21" t="s">
        <v>15</v>
      </c>
      <c r="C261" s="17"/>
      <c r="D261" s="17"/>
      <c r="E261" s="17"/>
      <c r="F261" s="17"/>
      <c r="G261" s="17"/>
      <c r="H261" s="17"/>
      <c r="I261" s="17"/>
      <c r="J261" s="17"/>
      <c r="K261" s="17"/>
      <c r="L261" s="17"/>
      <c r="M261" s="17"/>
      <c r="N261" s="17"/>
      <c r="O261" s="17"/>
      <c r="P261" s="17"/>
      <c r="Q261" s="17"/>
      <c r="R261" s="17"/>
      <c r="S261" s="17"/>
      <c r="T261" s="17"/>
      <c r="U261" s="17"/>
      <c r="V261" s="17"/>
      <c r="W261" s="17"/>
      <c r="X261" s="17"/>
    </row>
    <row r="262" spans="2:24">
      <c r="B262" t="s">
        <v>140</v>
      </c>
      <c r="C262" s="17">
        <v>0.16166878059485101</v>
      </c>
      <c r="D262" s="17">
        <v>0.174304857970872</v>
      </c>
      <c r="E262" s="17">
        <v>0.20995305017791699</v>
      </c>
      <c r="F262" s="17">
        <v>0.178129098338522</v>
      </c>
      <c r="G262" s="17">
        <v>0.12721810114889701</v>
      </c>
      <c r="H262" s="17">
        <v>0.150472944703921</v>
      </c>
      <c r="I262" s="17">
        <v>0.136046355774922</v>
      </c>
      <c r="J262" s="17"/>
      <c r="K262" s="17">
        <v>0.165708441566495</v>
      </c>
      <c r="L262" s="17">
        <v>0.15753798677146699</v>
      </c>
      <c r="M262" s="17"/>
      <c r="N262" s="17">
        <v>0.14065302514633801</v>
      </c>
      <c r="O262" s="17">
        <v>0.158218024180035</v>
      </c>
      <c r="P262" s="17">
        <v>0.1494258943225</v>
      </c>
      <c r="Q262" s="17">
        <v>0.17932117472506401</v>
      </c>
      <c r="R262" s="17">
        <v>0.25726221931145798</v>
      </c>
      <c r="S262" s="17"/>
      <c r="T262" s="17">
        <v>0.215570798404599</v>
      </c>
      <c r="U262" s="17">
        <v>0.14210983441007599</v>
      </c>
      <c r="V262" s="17">
        <v>0.171148628953042</v>
      </c>
      <c r="W262" s="17">
        <v>0.17469770532904899</v>
      </c>
      <c r="X262" s="17">
        <v>0.12850734071178599</v>
      </c>
    </row>
    <row r="263" spans="2:24">
      <c r="B263" t="s">
        <v>141</v>
      </c>
      <c r="C263" s="17">
        <v>0.24819071532675299</v>
      </c>
      <c r="D263" s="17">
        <v>0.23961023822022301</v>
      </c>
      <c r="E263" s="17">
        <v>0.28947192494610002</v>
      </c>
      <c r="F263" s="17">
        <v>0.238290424420983</v>
      </c>
      <c r="G263" s="17">
        <v>0.238712863572728</v>
      </c>
      <c r="H263" s="17">
        <v>0.28834375732411599</v>
      </c>
      <c r="I263" s="17">
        <v>0.209116066058877</v>
      </c>
      <c r="J263" s="17"/>
      <c r="K263" s="17">
        <v>0.247794747083036</v>
      </c>
      <c r="L263" s="17">
        <v>0.249808369395075</v>
      </c>
      <c r="M263" s="17"/>
      <c r="N263" s="17">
        <v>0.18573347885069399</v>
      </c>
      <c r="O263" s="17">
        <v>0.24219567289239799</v>
      </c>
      <c r="P263" s="17">
        <v>0.31173011422625102</v>
      </c>
      <c r="Q263" s="17">
        <v>0.27436875245486803</v>
      </c>
      <c r="R263" s="17">
        <v>0.30514664858932999</v>
      </c>
      <c r="S263" s="17"/>
      <c r="T263" s="17">
        <v>0.25155272631210202</v>
      </c>
      <c r="U263" s="17">
        <v>0.24576758941972801</v>
      </c>
      <c r="V263" s="17">
        <v>0.30285005953799599</v>
      </c>
      <c r="W263" s="17">
        <v>0.261817253732956</v>
      </c>
      <c r="X263" s="17">
        <v>0.25456582501165798</v>
      </c>
    </row>
    <row r="264" spans="2:24">
      <c r="B264" t="s">
        <v>142</v>
      </c>
      <c r="C264" s="17">
        <v>0.28298236104097202</v>
      </c>
      <c r="D264" s="17">
        <v>0.24551885017741501</v>
      </c>
      <c r="E264" s="17">
        <v>0.25238109752639798</v>
      </c>
      <c r="F264" s="17">
        <v>0.25819010519397401</v>
      </c>
      <c r="G264" s="17">
        <v>0.30859436407688001</v>
      </c>
      <c r="H264" s="17">
        <v>0.30303759082444398</v>
      </c>
      <c r="I264" s="17">
        <v>0.31866776991116502</v>
      </c>
      <c r="J264" s="17"/>
      <c r="K264" s="17">
        <v>0.28785355585887601</v>
      </c>
      <c r="L264" s="17">
        <v>0.27962509062125002</v>
      </c>
      <c r="M264" s="17"/>
      <c r="N264" s="17">
        <v>0.33582098746055</v>
      </c>
      <c r="O264" s="17">
        <v>0.28734161713376699</v>
      </c>
      <c r="P264" s="17">
        <v>0.26611725106961298</v>
      </c>
      <c r="Q264" s="17">
        <v>0.27000986217473599</v>
      </c>
      <c r="R264" s="17">
        <v>0.209784953650509</v>
      </c>
      <c r="S264" s="17"/>
      <c r="T264" s="17">
        <v>0.27717521421903601</v>
      </c>
      <c r="U264" s="17">
        <v>0.298532159514663</v>
      </c>
      <c r="V264" s="17">
        <v>0.29838002451592899</v>
      </c>
      <c r="W264" s="17">
        <v>0.246988853947498</v>
      </c>
      <c r="X264" s="17">
        <v>0.285777613897232</v>
      </c>
    </row>
    <row r="265" spans="2:24">
      <c r="B265" t="s">
        <v>143</v>
      </c>
      <c r="C265" s="17">
        <v>0.118151811095791</v>
      </c>
      <c r="D265" s="17">
        <v>0.121576123552241</v>
      </c>
      <c r="E265" s="17">
        <v>0.10527756755576199</v>
      </c>
      <c r="F265" s="17">
        <v>0.12912502581107199</v>
      </c>
      <c r="G265" s="17">
        <v>0.11996263049478401</v>
      </c>
      <c r="H265" s="17">
        <v>0.10202533356613799</v>
      </c>
      <c r="I265" s="17">
        <v>0.126752269728515</v>
      </c>
      <c r="J265" s="17"/>
      <c r="K265" s="17">
        <v>0.121265520971579</v>
      </c>
      <c r="L265" s="17">
        <v>0.115694745235545</v>
      </c>
      <c r="M265" s="17"/>
      <c r="N265" s="17">
        <v>0.102315614150746</v>
      </c>
      <c r="O265" s="17">
        <v>0.14008852053287699</v>
      </c>
      <c r="P265" s="17">
        <v>0.120007958331751</v>
      </c>
      <c r="Q265" s="17">
        <v>0.13140644182964001</v>
      </c>
      <c r="R265" s="17">
        <v>8.3826756146805195E-2</v>
      </c>
      <c r="S265" s="17"/>
      <c r="T265" s="17">
        <v>0.111461640219516</v>
      </c>
      <c r="U265" s="17">
        <v>0.134141000271846</v>
      </c>
      <c r="V265" s="17">
        <v>8.7607902212990196E-2</v>
      </c>
      <c r="W265" s="17">
        <v>0.126719296436025</v>
      </c>
      <c r="X265" s="17">
        <v>0.153854874488532</v>
      </c>
    </row>
    <row r="266" spans="2:24">
      <c r="B266" t="s">
        <v>144</v>
      </c>
      <c r="C266" s="17">
        <v>9.6915443493375497E-2</v>
      </c>
      <c r="D266" s="17">
        <v>0.116405023094513</v>
      </c>
      <c r="E266" s="17">
        <v>8.1499849890562998E-2</v>
      </c>
      <c r="F266" s="17">
        <v>0.10492594635153001</v>
      </c>
      <c r="G266" s="17">
        <v>0.11241961169418099</v>
      </c>
      <c r="H266" s="17">
        <v>6.9108899717271605E-2</v>
      </c>
      <c r="I266" s="17">
        <v>9.6097655765772394E-2</v>
      </c>
      <c r="J266" s="17"/>
      <c r="K266" s="17">
        <v>0.110123591739281</v>
      </c>
      <c r="L266" s="17">
        <v>8.3508486514635605E-2</v>
      </c>
      <c r="M266" s="17"/>
      <c r="N266" s="17">
        <v>0.111776098786183</v>
      </c>
      <c r="O266" s="17">
        <v>9.8652453209660901E-2</v>
      </c>
      <c r="P266" s="17">
        <v>9.7832942371472303E-2</v>
      </c>
      <c r="Q266" s="17">
        <v>7.1680712627108595E-2</v>
      </c>
      <c r="R266" s="17">
        <v>8.3851509890848705E-2</v>
      </c>
      <c r="S266" s="17"/>
      <c r="T266" s="17">
        <v>9.9742799410873106E-2</v>
      </c>
      <c r="U266" s="17">
        <v>0.10608215065057899</v>
      </c>
      <c r="V266" s="17">
        <v>7.1784115427313902E-2</v>
      </c>
      <c r="W266" s="17">
        <v>0.108338995151707</v>
      </c>
      <c r="X266" s="17">
        <v>6.9935476880825506E-2</v>
      </c>
    </row>
    <row r="267" spans="2:24">
      <c r="B267" t="s">
        <v>61</v>
      </c>
      <c r="C267" s="17">
        <v>9.2090888448256497E-2</v>
      </c>
      <c r="D267" s="17">
        <v>0.102584906984736</v>
      </c>
      <c r="E267" s="17">
        <v>6.1416509903259503E-2</v>
      </c>
      <c r="F267" s="17">
        <v>9.1339399883919495E-2</v>
      </c>
      <c r="G267" s="17">
        <v>9.3092429012529301E-2</v>
      </c>
      <c r="H267" s="17">
        <v>8.7011473864110706E-2</v>
      </c>
      <c r="I267" s="17">
        <v>0.113319882760748</v>
      </c>
      <c r="J267" s="17"/>
      <c r="K267" s="17">
        <v>6.7254142780733994E-2</v>
      </c>
      <c r="L267" s="17">
        <v>0.11382532146202801</v>
      </c>
      <c r="M267" s="17"/>
      <c r="N267" s="17">
        <v>0.12370079560548999</v>
      </c>
      <c r="O267" s="17">
        <v>7.3503712051261993E-2</v>
      </c>
      <c r="P267" s="17">
        <v>5.4885839678412603E-2</v>
      </c>
      <c r="Q267" s="17">
        <v>7.3213056188583106E-2</v>
      </c>
      <c r="R267" s="17">
        <v>6.0127912411048999E-2</v>
      </c>
      <c r="S267" s="17"/>
      <c r="T267" s="17">
        <v>4.4496821433874498E-2</v>
      </c>
      <c r="U267" s="17">
        <v>7.3367265733107201E-2</v>
      </c>
      <c r="V267" s="17">
        <v>6.8229269352728897E-2</v>
      </c>
      <c r="W267" s="17">
        <v>8.1437895402765095E-2</v>
      </c>
      <c r="X267" s="17">
        <v>0.107358869009966</v>
      </c>
    </row>
    <row r="268" spans="2:24">
      <c r="C268" s="17"/>
      <c r="D268" s="17"/>
      <c r="E268" s="17"/>
      <c r="F268" s="17"/>
      <c r="G268" s="17"/>
      <c r="H268" s="17"/>
      <c r="I268" s="17"/>
      <c r="J268" s="17"/>
      <c r="K268" s="17"/>
      <c r="L268" s="17"/>
      <c r="M268" s="17"/>
      <c r="N268" s="17"/>
      <c r="O268" s="17"/>
      <c r="P268" s="17"/>
      <c r="Q268" s="17"/>
      <c r="R268" s="17"/>
      <c r="S268" s="17"/>
      <c r="T268" s="17"/>
      <c r="U268" s="17"/>
      <c r="V268" s="17"/>
      <c r="W268" s="17"/>
      <c r="X268" s="17"/>
    </row>
    <row r="269" spans="2:24">
      <c r="B269" s="6" t="s">
        <v>145</v>
      </c>
      <c r="C269" s="17"/>
      <c r="D269" s="17"/>
      <c r="E269" s="17"/>
      <c r="F269" s="17"/>
      <c r="G269" s="17"/>
      <c r="H269" s="17"/>
      <c r="I269" s="17"/>
      <c r="J269" s="17"/>
      <c r="K269" s="17"/>
      <c r="L269" s="17"/>
      <c r="M269" s="17"/>
      <c r="N269" s="17"/>
      <c r="O269" s="17"/>
      <c r="P269" s="17"/>
      <c r="Q269" s="17"/>
      <c r="R269" s="17"/>
      <c r="S269" s="17"/>
      <c r="T269" s="17"/>
      <c r="U269" s="17"/>
      <c r="V269" s="17"/>
      <c r="W269" s="17"/>
      <c r="X269" s="17"/>
    </row>
    <row r="270" spans="2:24">
      <c r="B270" s="21" t="s">
        <v>15</v>
      </c>
      <c r="C270" s="17"/>
      <c r="D270" s="17"/>
      <c r="E270" s="17"/>
      <c r="F270" s="17"/>
      <c r="G270" s="17"/>
      <c r="H270" s="17"/>
      <c r="I270" s="17"/>
      <c r="J270" s="17"/>
      <c r="K270" s="17"/>
      <c r="L270" s="17"/>
      <c r="M270" s="17"/>
      <c r="N270" s="17"/>
      <c r="O270" s="17"/>
      <c r="P270" s="17"/>
      <c r="Q270" s="17"/>
      <c r="R270" s="17"/>
      <c r="S270" s="17"/>
      <c r="T270" s="17"/>
      <c r="U270" s="17"/>
      <c r="V270" s="17"/>
      <c r="W270" s="17"/>
      <c r="X270" s="17"/>
    </row>
    <row r="271" spans="2:24">
      <c r="B271" t="s">
        <v>140</v>
      </c>
      <c r="C271" s="17">
        <v>7.7403981568204605E-2</v>
      </c>
      <c r="D271" s="17">
        <v>8.7353384097376793E-2</v>
      </c>
      <c r="E271" s="17">
        <v>9.3394879193480496E-2</v>
      </c>
      <c r="F271" s="17">
        <v>0.11238146765811501</v>
      </c>
      <c r="G271" s="17">
        <v>6.0961619559451598E-2</v>
      </c>
      <c r="H271" s="17">
        <v>7.1539791633972394E-2</v>
      </c>
      <c r="I271" s="17">
        <v>4.6534439163542399E-2</v>
      </c>
      <c r="J271" s="17"/>
      <c r="K271" s="17">
        <v>8.3601424709598096E-2</v>
      </c>
      <c r="L271" s="17">
        <v>7.0751630164771206E-2</v>
      </c>
      <c r="M271" s="17"/>
      <c r="N271" s="17">
        <v>6.8740133667380798E-2</v>
      </c>
      <c r="O271" s="17">
        <v>7.3375203858985896E-2</v>
      </c>
      <c r="P271" s="17">
        <v>6.3178172789904993E-2</v>
      </c>
      <c r="Q271" s="17">
        <v>7.82792686754194E-2</v>
      </c>
      <c r="R271" s="17">
        <v>0.14168861327555601</v>
      </c>
      <c r="S271" s="17"/>
      <c r="T271" s="17">
        <v>0.11264562978824701</v>
      </c>
      <c r="U271" s="17">
        <v>5.1872038468909802E-2</v>
      </c>
      <c r="V271" s="17">
        <v>0.116284512542669</v>
      </c>
      <c r="W271" s="17">
        <v>0.107084857591582</v>
      </c>
      <c r="X271" s="17">
        <v>5.9396883356287102E-2</v>
      </c>
    </row>
    <row r="272" spans="2:24">
      <c r="B272" t="s">
        <v>141</v>
      </c>
      <c r="C272" s="17">
        <v>0.14557803622612001</v>
      </c>
      <c r="D272" s="17">
        <v>0.15117895315497901</v>
      </c>
      <c r="E272" s="17">
        <v>0.227173646979795</v>
      </c>
      <c r="F272" s="17">
        <v>0.15036597894922599</v>
      </c>
      <c r="G272" s="17">
        <v>0.16304794323792601</v>
      </c>
      <c r="H272" s="17">
        <v>9.64116652865534E-2</v>
      </c>
      <c r="I272" s="17">
        <v>9.0358743832909594E-2</v>
      </c>
      <c r="J272" s="17"/>
      <c r="K272" s="17">
        <v>0.170912878953593</v>
      </c>
      <c r="L272" s="17">
        <v>0.12154090794249101</v>
      </c>
      <c r="M272" s="17"/>
      <c r="N272" s="17">
        <v>0.11523398383585499</v>
      </c>
      <c r="O272" s="17">
        <v>0.146215872856711</v>
      </c>
      <c r="P272" s="17">
        <v>0.15371779764728799</v>
      </c>
      <c r="Q272" s="17">
        <v>0.15020271958121401</v>
      </c>
      <c r="R272" s="17">
        <v>0.231991950292676</v>
      </c>
      <c r="S272" s="17"/>
      <c r="T272" s="17">
        <v>0.21355335167366599</v>
      </c>
      <c r="U272" s="17">
        <v>0.14787544182690501</v>
      </c>
      <c r="V272" s="17">
        <v>0.15242651985153099</v>
      </c>
      <c r="W272" s="17">
        <v>0.12562668444835101</v>
      </c>
      <c r="X272" s="17">
        <v>0.16048583771191699</v>
      </c>
    </row>
    <row r="273" spans="2:24">
      <c r="B273" t="s">
        <v>142</v>
      </c>
      <c r="C273" s="17">
        <v>0.229230088732783</v>
      </c>
      <c r="D273" s="17">
        <v>0.16606680690724501</v>
      </c>
      <c r="E273" s="17">
        <v>0.20298285497414401</v>
      </c>
      <c r="F273" s="17">
        <v>0.227695007738411</v>
      </c>
      <c r="G273" s="17">
        <v>0.25340295058492601</v>
      </c>
      <c r="H273" s="17">
        <v>0.24690373708062299</v>
      </c>
      <c r="I273" s="17">
        <v>0.26215100517270401</v>
      </c>
      <c r="J273" s="17"/>
      <c r="K273" s="17">
        <v>0.258703178418075</v>
      </c>
      <c r="L273" s="17">
        <v>0.201563573119004</v>
      </c>
      <c r="M273" s="17"/>
      <c r="N273" s="17">
        <v>0.25826198017422503</v>
      </c>
      <c r="O273" s="17">
        <v>0.21110915772869601</v>
      </c>
      <c r="P273" s="17">
        <v>0.226613653254648</v>
      </c>
      <c r="Q273" s="17">
        <v>0.26934609565575202</v>
      </c>
      <c r="R273" s="17">
        <v>0.207017645377362</v>
      </c>
      <c r="S273" s="17"/>
      <c r="T273" s="17">
        <v>0.21304976632637301</v>
      </c>
      <c r="U273" s="17">
        <v>0.25390880161653001</v>
      </c>
      <c r="V273" s="17">
        <v>0.23739610876428399</v>
      </c>
      <c r="W273" s="17">
        <v>0.194131881260316</v>
      </c>
      <c r="X273" s="17">
        <v>0.29955337409883798</v>
      </c>
    </row>
    <row r="274" spans="2:24">
      <c r="B274" t="s">
        <v>143</v>
      </c>
      <c r="C274" s="17">
        <v>0.21140949938967801</v>
      </c>
      <c r="D274" s="17">
        <v>0.228405369928396</v>
      </c>
      <c r="E274" s="17">
        <v>0.185220584983918</v>
      </c>
      <c r="F274" s="17">
        <v>0.19721237344381901</v>
      </c>
      <c r="G274" s="17">
        <v>0.20120590159906099</v>
      </c>
      <c r="H274" s="17">
        <v>0.21867891186749899</v>
      </c>
      <c r="I274" s="17">
        <v>0.236474613476372</v>
      </c>
      <c r="J274" s="17"/>
      <c r="K274" s="17">
        <v>0.19846360814439101</v>
      </c>
      <c r="L274" s="17">
        <v>0.22510943928282501</v>
      </c>
      <c r="M274" s="17"/>
      <c r="N274" s="17">
        <v>0.18223781118370599</v>
      </c>
      <c r="O274" s="17">
        <v>0.229453339345007</v>
      </c>
      <c r="P274" s="17">
        <v>0.25014648745049101</v>
      </c>
      <c r="Q274" s="17">
        <v>0.21358896052784701</v>
      </c>
      <c r="R274" s="17">
        <v>0.15706632056591999</v>
      </c>
      <c r="S274" s="17"/>
      <c r="T274" s="17">
        <v>0.188626369618932</v>
      </c>
      <c r="U274" s="17">
        <v>0.21528069726870899</v>
      </c>
      <c r="V274" s="17">
        <v>0.22360093657869601</v>
      </c>
      <c r="W274" s="17">
        <v>0.23354757771673901</v>
      </c>
      <c r="X274" s="17">
        <v>0.220075712863536</v>
      </c>
    </row>
    <row r="275" spans="2:24">
      <c r="B275" t="s">
        <v>144</v>
      </c>
      <c r="C275" s="17">
        <v>0.28505572603044799</v>
      </c>
      <c r="D275" s="17">
        <v>0.31744190808024902</v>
      </c>
      <c r="E275" s="17">
        <v>0.25610503294115</v>
      </c>
      <c r="F275" s="17">
        <v>0.24730172618111301</v>
      </c>
      <c r="G275" s="17">
        <v>0.26504591613166301</v>
      </c>
      <c r="H275" s="17">
        <v>0.32087003316684398</v>
      </c>
      <c r="I275" s="17">
        <v>0.31023257334311499</v>
      </c>
      <c r="J275" s="17"/>
      <c r="K275" s="17">
        <v>0.255047892144602</v>
      </c>
      <c r="L275" s="17">
        <v>0.31279147115306999</v>
      </c>
      <c r="M275" s="17"/>
      <c r="N275" s="17">
        <v>0.30909780243782098</v>
      </c>
      <c r="O275" s="17">
        <v>0.300688294194561</v>
      </c>
      <c r="P275" s="17">
        <v>0.27472115508483902</v>
      </c>
      <c r="Q275" s="17">
        <v>0.25183006717641998</v>
      </c>
      <c r="R275" s="17">
        <v>0.23231531407638001</v>
      </c>
      <c r="S275" s="17"/>
      <c r="T275" s="17">
        <v>0.23711204000063699</v>
      </c>
      <c r="U275" s="17">
        <v>0.29974246538348998</v>
      </c>
      <c r="V275" s="17">
        <v>0.24821376505708301</v>
      </c>
      <c r="W275" s="17">
        <v>0.29361646871344599</v>
      </c>
      <c r="X275" s="17">
        <v>0.18552412443687499</v>
      </c>
    </row>
    <row r="276" spans="2:24">
      <c r="B276" t="s">
        <v>61</v>
      </c>
      <c r="C276" s="17">
        <v>5.1322668052765599E-2</v>
      </c>
      <c r="D276" s="17">
        <v>4.9553577831754E-2</v>
      </c>
      <c r="E276" s="17">
        <v>3.51230009275122E-2</v>
      </c>
      <c r="F276" s="17">
        <v>6.5043446029316498E-2</v>
      </c>
      <c r="G276" s="17">
        <v>5.6335668886971203E-2</v>
      </c>
      <c r="H276" s="17">
        <v>4.5595860964507198E-2</v>
      </c>
      <c r="I276" s="17">
        <v>5.4248625011357098E-2</v>
      </c>
      <c r="J276" s="17"/>
      <c r="K276" s="17">
        <v>3.3271017629740697E-2</v>
      </c>
      <c r="L276" s="17">
        <v>6.8242978337838794E-2</v>
      </c>
      <c r="M276" s="17"/>
      <c r="N276" s="17">
        <v>6.6428288701011806E-2</v>
      </c>
      <c r="O276" s="17">
        <v>3.9158132016037801E-2</v>
      </c>
      <c r="P276" s="17">
        <v>3.1622733772828003E-2</v>
      </c>
      <c r="Q276" s="17">
        <v>3.6752888383347199E-2</v>
      </c>
      <c r="R276" s="17">
        <v>2.9920156412105801E-2</v>
      </c>
      <c r="S276" s="17"/>
      <c r="T276" s="17">
        <v>3.5012842592143503E-2</v>
      </c>
      <c r="U276" s="17">
        <v>3.1320555435456199E-2</v>
      </c>
      <c r="V276" s="17">
        <v>2.2078157205736498E-2</v>
      </c>
      <c r="W276" s="17">
        <v>4.5992530269565297E-2</v>
      </c>
      <c r="X276" s="17">
        <v>7.4964067532546794E-2</v>
      </c>
    </row>
    <row r="277" spans="2:24">
      <c r="C277" s="17"/>
      <c r="D277" s="17"/>
      <c r="E277" s="17"/>
      <c r="F277" s="17"/>
      <c r="G277" s="17"/>
      <c r="H277" s="17"/>
      <c r="I277" s="17"/>
      <c r="J277" s="17"/>
      <c r="K277" s="17"/>
      <c r="L277" s="17"/>
      <c r="M277" s="17"/>
      <c r="N277" s="17"/>
      <c r="O277" s="17"/>
      <c r="P277" s="17"/>
      <c r="Q277" s="17"/>
      <c r="R277" s="17"/>
      <c r="S277" s="17"/>
      <c r="T277" s="17"/>
      <c r="U277" s="17"/>
      <c r="V277" s="17"/>
      <c r="W277" s="17"/>
      <c r="X277" s="17"/>
    </row>
    <row r="278" spans="2:24">
      <c r="B278" s="6" t="s">
        <v>146</v>
      </c>
      <c r="C278" s="17"/>
      <c r="D278" s="17"/>
      <c r="E278" s="17"/>
      <c r="F278" s="17"/>
      <c r="G278" s="17"/>
      <c r="H278" s="17"/>
      <c r="I278" s="17"/>
      <c r="J278" s="17"/>
      <c r="K278" s="17"/>
      <c r="L278" s="17"/>
      <c r="M278" s="17"/>
      <c r="N278" s="17"/>
      <c r="O278" s="17"/>
      <c r="P278" s="17"/>
      <c r="Q278" s="17"/>
      <c r="R278" s="17"/>
      <c r="S278" s="17"/>
      <c r="T278" s="17"/>
      <c r="U278" s="17"/>
      <c r="V278" s="17"/>
      <c r="W278" s="17"/>
      <c r="X278" s="17"/>
    </row>
    <row r="279" spans="2:24">
      <c r="B279" s="21" t="s">
        <v>15</v>
      </c>
      <c r="C279" s="17"/>
      <c r="D279" s="17"/>
      <c r="E279" s="17"/>
      <c r="F279" s="17"/>
      <c r="G279" s="17"/>
      <c r="H279" s="17"/>
      <c r="I279" s="17"/>
      <c r="J279" s="17"/>
      <c r="K279" s="17"/>
      <c r="L279" s="17"/>
      <c r="M279" s="17"/>
      <c r="N279" s="17"/>
      <c r="O279" s="17"/>
      <c r="P279" s="17"/>
      <c r="Q279" s="17"/>
      <c r="R279" s="17"/>
      <c r="S279" s="17"/>
      <c r="T279" s="17"/>
      <c r="U279" s="17"/>
      <c r="V279" s="17"/>
      <c r="W279" s="17"/>
      <c r="X279" s="17"/>
    </row>
    <row r="280" spans="2:24">
      <c r="B280" t="s">
        <v>140</v>
      </c>
      <c r="C280" s="17">
        <v>0.10884890335309599</v>
      </c>
      <c r="D280" s="17">
        <v>0.12935410163686101</v>
      </c>
      <c r="E280" s="17">
        <v>0.14118493323605699</v>
      </c>
      <c r="F280" s="17">
        <v>0.107782864643395</v>
      </c>
      <c r="G280" s="17">
        <v>9.3405724267274406E-2</v>
      </c>
      <c r="H280" s="17">
        <v>8.1828816214333994E-2</v>
      </c>
      <c r="I280" s="17">
        <v>0.100494448627438</v>
      </c>
      <c r="J280" s="17"/>
      <c r="K280" s="17">
        <v>0.13174794955539301</v>
      </c>
      <c r="L280" s="17">
        <v>8.6030490722262196E-2</v>
      </c>
      <c r="M280" s="17"/>
      <c r="N280" s="17">
        <v>8.6291945667771902E-2</v>
      </c>
      <c r="O280" s="17">
        <v>0.100720780547764</v>
      </c>
      <c r="P280" s="17">
        <v>9.9827792544146504E-2</v>
      </c>
      <c r="Q280" s="17">
        <v>0.157470131247641</v>
      </c>
      <c r="R280" s="17">
        <v>0.16686716112453601</v>
      </c>
      <c r="S280" s="17"/>
      <c r="T280" s="17">
        <v>0.170268456467281</v>
      </c>
      <c r="U280" s="17">
        <v>9.7485339965197898E-2</v>
      </c>
      <c r="V280" s="17">
        <v>0.10428804598562599</v>
      </c>
      <c r="W280" s="17">
        <v>9.6813613255319494E-2</v>
      </c>
      <c r="X280" s="17">
        <v>0.13424755224527701</v>
      </c>
    </row>
    <row r="281" spans="2:24">
      <c r="B281" t="s">
        <v>141</v>
      </c>
      <c r="C281" s="17">
        <v>0.18125945005646901</v>
      </c>
      <c r="D281" s="17">
        <v>0.19218968308350901</v>
      </c>
      <c r="E281" s="17">
        <v>0.23288879922585401</v>
      </c>
      <c r="F281" s="17">
        <v>0.187299464438863</v>
      </c>
      <c r="G281" s="17">
        <v>0.193697312763354</v>
      </c>
      <c r="H281" s="17">
        <v>0.15427168389947599</v>
      </c>
      <c r="I281" s="17">
        <v>0.13508954635633</v>
      </c>
      <c r="J281" s="17"/>
      <c r="K281" s="17">
        <v>0.20642094308221801</v>
      </c>
      <c r="L281" s="17">
        <v>0.15756866226683</v>
      </c>
      <c r="M281" s="17"/>
      <c r="N281" s="17">
        <v>0.14361553838987101</v>
      </c>
      <c r="O281" s="17">
        <v>0.19973194066166899</v>
      </c>
      <c r="P281" s="17">
        <v>0.194241915394646</v>
      </c>
      <c r="Q281" s="17">
        <v>0.17545745681385899</v>
      </c>
      <c r="R281" s="17">
        <v>0.23857014556224901</v>
      </c>
      <c r="S281" s="17"/>
      <c r="T281" s="17">
        <v>0.23146412698733401</v>
      </c>
      <c r="U281" s="17">
        <v>0.211032188693384</v>
      </c>
      <c r="V281" s="17">
        <v>0.16995487510747201</v>
      </c>
      <c r="W281" s="17">
        <v>0.16998550127470899</v>
      </c>
      <c r="X281" s="17">
        <v>0.17789918689731399</v>
      </c>
    </row>
    <row r="282" spans="2:24">
      <c r="B282" t="s">
        <v>142</v>
      </c>
      <c r="C282" s="17">
        <v>0.28644201243920597</v>
      </c>
      <c r="D282" s="17">
        <v>0.25802490412378198</v>
      </c>
      <c r="E282" s="17">
        <v>0.196251719731698</v>
      </c>
      <c r="F282" s="17">
        <v>0.28191641051147098</v>
      </c>
      <c r="G282" s="17">
        <v>0.30568483955791598</v>
      </c>
      <c r="H282" s="17">
        <v>0.33341161928024698</v>
      </c>
      <c r="I282" s="17">
        <v>0.33521322956865202</v>
      </c>
      <c r="J282" s="17"/>
      <c r="K282" s="17">
        <v>0.297720356999018</v>
      </c>
      <c r="L282" s="17">
        <v>0.27684037833948</v>
      </c>
      <c r="M282" s="17"/>
      <c r="N282" s="17">
        <v>0.31930527886284199</v>
      </c>
      <c r="O282" s="17">
        <v>0.28197650800657897</v>
      </c>
      <c r="P282" s="17">
        <v>0.29525268733417898</v>
      </c>
      <c r="Q282" s="17">
        <v>0.29371321365452802</v>
      </c>
      <c r="R282" s="17">
        <v>0.207440988745029</v>
      </c>
      <c r="S282" s="17"/>
      <c r="T282" s="17">
        <v>0.23857745801878899</v>
      </c>
      <c r="U282" s="17">
        <v>0.29688530476448399</v>
      </c>
      <c r="V282" s="17">
        <v>0.31795492759198002</v>
      </c>
      <c r="W282" s="17">
        <v>0.28691196782485001</v>
      </c>
      <c r="X282" s="17">
        <v>0.295001938812396</v>
      </c>
    </row>
    <row r="283" spans="2:24">
      <c r="B283" t="s">
        <v>143</v>
      </c>
      <c r="C283" s="17">
        <v>0.16080916426740399</v>
      </c>
      <c r="D283" s="17">
        <v>0.135388259723766</v>
      </c>
      <c r="E283" s="17">
        <v>0.20196807184091001</v>
      </c>
      <c r="F283" s="17">
        <v>0.18083379955076601</v>
      </c>
      <c r="G283" s="17">
        <v>0.13924397788356599</v>
      </c>
      <c r="H283" s="17">
        <v>0.187247790973253</v>
      </c>
      <c r="I283" s="17">
        <v>0.12755163703210701</v>
      </c>
      <c r="J283" s="17"/>
      <c r="K283" s="17">
        <v>0.14577992470788001</v>
      </c>
      <c r="L283" s="17">
        <v>0.17629419078599301</v>
      </c>
      <c r="M283" s="17"/>
      <c r="N283" s="17">
        <v>0.14020385499753901</v>
      </c>
      <c r="O283" s="17">
        <v>0.157932335905831</v>
      </c>
      <c r="P283" s="17">
        <v>0.18553532225302599</v>
      </c>
      <c r="Q283" s="17">
        <v>0.170070515699939</v>
      </c>
      <c r="R283" s="17">
        <v>0.17820561775202501</v>
      </c>
      <c r="S283" s="17"/>
      <c r="T283" s="17">
        <v>0.16935952736867099</v>
      </c>
      <c r="U283" s="17">
        <v>0.166694160873713</v>
      </c>
      <c r="V283" s="17">
        <v>0.14796916323864601</v>
      </c>
      <c r="W283" s="17">
        <v>0.22090629948280999</v>
      </c>
      <c r="X283" s="17">
        <v>0.18630722035833799</v>
      </c>
    </row>
    <row r="284" spans="2:24">
      <c r="B284" t="s">
        <v>144</v>
      </c>
      <c r="C284" s="17">
        <v>0.195309801525551</v>
      </c>
      <c r="D284" s="17">
        <v>0.208748530066445</v>
      </c>
      <c r="E284" s="17">
        <v>0.163586620910917</v>
      </c>
      <c r="F284" s="17">
        <v>0.18213552964148599</v>
      </c>
      <c r="G284" s="17">
        <v>0.18935048524287501</v>
      </c>
      <c r="H284" s="17">
        <v>0.18744959661322499</v>
      </c>
      <c r="I284" s="17">
        <v>0.23309865792423001</v>
      </c>
      <c r="J284" s="17"/>
      <c r="K284" s="17">
        <v>0.17061468750147399</v>
      </c>
      <c r="L284" s="17">
        <v>0.21942747071347901</v>
      </c>
      <c r="M284" s="17"/>
      <c r="N284" s="17">
        <v>0.222891786328277</v>
      </c>
      <c r="O284" s="17">
        <v>0.207825030726179</v>
      </c>
      <c r="P284" s="17">
        <v>0.17296469688772001</v>
      </c>
      <c r="Q284" s="17">
        <v>0.16146675447793199</v>
      </c>
      <c r="R284" s="17">
        <v>0.175289095905348</v>
      </c>
      <c r="S284" s="17"/>
      <c r="T284" s="17">
        <v>0.150180808937184</v>
      </c>
      <c r="U284" s="17">
        <v>0.18280463404337199</v>
      </c>
      <c r="V284" s="17">
        <v>0.22604796392297899</v>
      </c>
      <c r="W284" s="17">
        <v>0.18124238045968999</v>
      </c>
      <c r="X284" s="17">
        <v>0.124140715114438</v>
      </c>
    </row>
    <row r="285" spans="2:24">
      <c r="B285" t="s">
        <v>61</v>
      </c>
      <c r="C285" s="17">
        <v>6.7330668358274406E-2</v>
      </c>
      <c r="D285" s="17">
        <v>7.6294521365638301E-2</v>
      </c>
      <c r="E285" s="17">
        <v>6.41198550545653E-2</v>
      </c>
      <c r="F285" s="17">
        <v>6.0031931214019403E-2</v>
      </c>
      <c r="G285" s="17">
        <v>7.8617660285014906E-2</v>
      </c>
      <c r="H285" s="17">
        <v>5.5790493019464302E-2</v>
      </c>
      <c r="I285" s="17">
        <v>6.8552480491243198E-2</v>
      </c>
      <c r="J285" s="17"/>
      <c r="K285" s="17">
        <v>4.7716138154018602E-2</v>
      </c>
      <c r="L285" s="17">
        <v>8.3838807171955604E-2</v>
      </c>
      <c r="M285" s="17"/>
      <c r="N285" s="17">
        <v>8.76915957536996E-2</v>
      </c>
      <c r="O285" s="17">
        <v>5.1813404151978701E-2</v>
      </c>
      <c r="P285" s="17">
        <v>5.2177585586282202E-2</v>
      </c>
      <c r="Q285" s="17">
        <v>4.1821928106102503E-2</v>
      </c>
      <c r="R285" s="17">
        <v>3.3626990910812997E-2</v>
      </c>
      <c r="S285" s="17"/>
      <c r="T285" s="17">
        <v>4.0149622220740901E-2</v>
      </c>
      <c r="U285" s="17">
        <v>4.5098371659848403E-2</v>
      </c>
      <c r="V285" s="17">
        <v>3.3785024153297101E-2</v>
      </c>
      <c r="W285" s="17">
        <v>4.4140237702621203E-2</v>
      </c>
      <c r="X285" s="17">
        <v>8.2403386572237503E-2</v>
      </c>
    </row>
    <row r="286" spans="2:24">
      <c r="C286" s="17"/>
      <c r="D286" s="17"/>
      <c r="E286" s="17"/>
      <c r="F286" s="17"/>
      <c r="G286" s="17"/>
      <c r="H286" s="17"/>
      <c r="I286" s="17"/>
      <c r="J286" s="17"/>
      <c r="K286" s="17"/>
      <c r="L286" s="17"/>
      <c r="M286" s="17"/>
      <c r="N286" s="17"/>
      <c r="O286" s="17"/>
      <c r="P286" s="17"/>
      <c r="Q286" s="17"/>
      <c r="R286" s="17"/>
      <c r="S286" s="17"/>
      <c r="T286" s="17"/>
      <c r="U286" s="17"/>
      <c r="V286" s="17"/>
      <c r="W286" s="17"/>
      <c r="X286" s="17"/>
    </row>
    <row r="287" spans="2:24">
      <c r="B287" s="6" t="s">
        <v>147</v>
      </c>
      <c r="C287" s="17"/>
      <c r="D287" s="17"/>
      <c r="E287" s="17"/>
      <c r="F287" s="17"/>
      <c r="G287" s="17"/>
      <c r="H287" s="17"/>
      <c r="I287" s="17"/>
      <c r="J287" s="17"/>
      <c r="K287" s="17"/>
      <c r="L287" s="17"/>
      <c r="M287" s="17"/>
      <c r="N287" s="17"/>
      <c r="O287" s="17"/>
      <c r="P287" s="17"/>
      <c r="Q287" s="17"/>
      <c r="R287" s="17"/>
      <c r="S287" s="17"/>
      <c r="T287" s="17"/>
      <c r="U287" s="17"/>
      <c r="V287" s="17"/>
      <c r="W287" s="17"/>
      <c r="X287" s="17"/>
    </row>
    <row r="288" spans="2:24">
      <c r="B288" s="21" t="s">
        <v>15</v>
      </c>
      <c r="C288" s="17"/>
      <c r="D288" s="17"/>
      <c r="E288" s="17"/>
      <c r="F288" s="17"/>
      <c r="G288" s="17"/>
      <c r="H288" s="17"/>
      <c r="I288" s="17"/>
      <c r="J288" s="17"/>
      <c r="K288" s="17"/>
      <c r="L288" s="17"/>
      <c r="M288" s="17"/>
      <c r="N288" s="17"/>
      <c r="O288" s="17"/>
      <c r="P288" s="17"/>
      <c r="Q288" s="17"/>
      <c r="R288" s="17"/>
      <c r="S288" s="17"/>
      <c r="T288" s="17"/>
      <c r="U288" s="17"/>
      <c r="V288" s="17"/>
      <c r="W288" s="17"/>
      <c r="X288" s="17"/>
    </row>
    <row r="289" spans="2:24">
      <c r="B289" t="s">
        <v>140</v>
      </c>
      <c r="C289" s="17">
        <v>0.19657183751935101</v>
      </c>
      <c r="D289" s="17">
        <v>0.19133974894514799</v>
      </c>
      <c r="E289" s="17">
        <v>0.22013950857713499</v>
      </c>
      <c r="F289" s="17">
        <v>0.17910738997925399</v>
      </c>
      <c r="G289" s="17">
        <v>0.18835521132426999</v>
      </c>
      <c r="H289" s="17">
        <v>0.21751874142977301</v>
      </c>
      <c r="I289" s="17">
        <v>0.18772896347395099</v>
      </c>
      <c r="J289" s="17"/>
      <c r="K289" s="17">
        <v>0.21246082576682601</v>
      </c>
      <c r="L289" s="17">
        <v>0.18201872412633099</v>
      </c>
      <c r="M289" s="17"/>
      <c r="N289" s="17">
        <v>0.19426752413828099</v>
      </c>
      <c r="O289" s="17">
        <v>0.19912636490011701</v>
      </c>
      <c r="P289" s="17">
        <v>0.16111999493436699</v>
      </c>
      <c r="Q289" s="17">
        <v>0.203196374710501</v>
      </c>
      <c r="R289" s="17">
        <v>0.27131394477913701</v>
      </c>
      <c r="S289" s="17"/>
      <c r="T289" s="17">
        <v>0.214422930140934</v>
      </c>
      <c r="U289" s="17">
        <v>0.19600414862495499</v>
      </c>
      <c r="V289" s="17">
        <v>0.20595693398937701</v>
      </c>
      <c r="W289" s="17">
        <v>0.153345377471511</v>
      </c>
      <c r="X289" s="17">
        <v>0.16847033096549899</v>
      </c>
    </row>
    <row r="290" spans="2:24">
      <c r="B290" t="s">
        <v>141</v>
      </c>
      <c r="C290" s="17">
        <v>0.24660217672538401</v>
      </c>
      <c r="D290" s="17">
        <v>0.25448168828889001</v>
      </c>
      <c r="E290" s="17">
        <v>0.27118800863201398</v>
      </c>
      <c r="F290" s="17">
        <v>0.23226477856455899</v>
      </c>
      <c r="G290" s="17">
        <v>0.215693552181701</v>
      </c>
      <c r="H290" s="17">
        <v>0.240596246678179</v>
      </c>
      <c r="I290" s="17">
        <v>0.26219600812120403</v>
      </c>
      <c r="J290" s="17"/>
      <c r="K290" s="17">
        <v>0.25318849885253802</v>
      </c>
      <c r="L290" s="17">
        <v>0.24040375922813201</v>
      </c>
      <c r="M290" s="17"/>
      <c r="N290" s="17">
        <v>0.23543814704573199</v>
      </c>
      <c r="O290" s="17">
        <v>0.257153260820147</v>
      </c>
      <c r="P290" s="17">
        <v>0.25818188621118099</v>
      </c>
      <c r="Q290" s="17">
        <v>0.24090035460267101</v>
      </c>
      <c r="R290" s="17">
        <v>0.26409370635964902</v>
      </c>
      <c r="S290" s="17"/>
      <c r="T290" s="17">
        <v>0.24058601747397801</v>
      </c>
      <c r="U290" s="17">
        <v>0.24593291585284499</v>
      </c>
      <c r="V290" s="17">
        <v>0.27654069729155401</v>
      </c>
      <c r="W290" s="17">
        <v>0.26511096707596898</v>
      </c>
      <c r="X290" s="17">
        <v>0.31345316568495502</v>
      </c>
    </row>
    <row r="291" spans="2:24">
      <c r="B291" t="s">
        <v>142</v>
      </c>
      <c r="C291" s="17">
        <v>0.26377010630883202</v>
      </c>
      <c r="D291" s="17">
        <v>0.26115805909874901</v>
      </c>
      <c r="E291" s="17">
        <v>0.219674470901213</v>
      </c>
      <c r="F291" s="17">
        <v>0.25920983755515198</v>
      </c>
      <c r="G291" s="17">
        <v>0.30405222373284102</v>
      </c>
      <c r="H291" s="17">
        <v>0.26837015461435598</v>
      </c>
      <c r="I291" s="17">
        <v>0.269331308222299</v>
      </c>
      <c r="J291" s="17"/>
      <c r="K291" s="17">
        <v>0.26877334332125402</v>
      </c>
      <c r="L291" s="17">
        <v>0.260188528474464</v>
      </c>
      <c r="M291" s="17"/>
      <c r="N291" s="17">
        <v>0.28725999096703497</v>
      </c>
      <c r="O291" s="17">
        <v>0.255546909696789</v>
      </c>
      <c r="P291" s="17">
        <v>0.29650548381147401</v>
      </c>
      <c r="Q291" s="17">
        <v>0.28882112354914102</v>
      </c>
      <c r="R291" s="17">
        <v>0.17631271893279199</v>
      </c>
      <c r="S291" s="17"/>
      <c r="T291" s="17">
        <v>0.247349384611045</v>
      </c>
      <c r="U291" s="17">
        <v>0.28434672702955499</v>
      </c>
      <c r="V291" s="17">
        <v>0.278047820701814</v>
      </c>
      <c r="W291" s="17">
        <v>0.26452553911544702</v>
      </c>
      <c r="X291" s="17">
        <v>0.251133649157112</v>
      </c>
    </row>
    <row r="292" spans="2:24">
      <c r="B292" t="s">
        <v>143</v>
      </c>
      <c r="C292" s="17">
        <v>0.12141653640254101</v>
      </c>
      <c r="D292" s="17">
        <v>0.13688247282961499</v>
      </c>
      <c r="E292" s="17">
        <v>0.1131030353494</v>
      </c>
      <c r="F292" s="17">
        <v>0.15051153275658199</v>
      </c>
      <c r="G292" s="17">
        <v>0.108942899625718</v>
      </c>
      <c r="H292" s="17">
        <v>0.106914122731343</v>
      </c>
      <c r="I292" s="17">
        <v>0.114051355442236</v>
      </c>
      <c r="J292" s="17"/>
      <c r="K292" s="17">
        <v>0.11390565146751</v>
      </c>
      <c r="L292" s="17">
        <v>0.128379172426134</v>
      </c>
      <c r="M292" s="17"/>
      <c r="N292" s="17">
        <v>0.10120518777200301</v>
      </c>
      <c r="O292" s="17">
        <v>0.13329890654751</v>
      </c>
      <c r="P292" s="17">
        <v>0.123355824715741</v>
      </c>
      <c r="Q292" s="17">
        <v>0.13644919093219399</v>
      </c>
      <c r="R292" s="17">
        <v>0.12550892801080099</v>
      </c>
      <c r="S292" s="17"/>
      <c r="T292" s="17">
        <v>0.14655076353827101</v>
      </c>
      <c r="U292" s="17">
        <v>0.12176657744372101</v>
      </c>
      <c r="V292" s="17">
        <v>0.10133558212987</v>
      </c>
      <c r="W292" s="17">
        <v>0.15785127334155299</v>
      </c>
      <c r="X292" s="17">
        <v>0.121364049360389</v>
      </c>
    </row>
    <row r="293" spans="2:24">
      <c r="B293" t="s">
        <v>144</v>
      </c>
      <c r="C293" s="17">
        <v>0.11029707138176501</v>
      </c>
      <c r="D293" s="17">
        <v>9.2976913997029606E-2</v>
      </c>
      <c r="E293" s="17">
        <v>0.14377699061958199</v>
      </c>
      <c r="F293" s="17">
        <v>0.11138521447479401</v>
      </c>
      <c r="G293" s="17">
        <v>0.106735954826601</v>
      </c>
      <c r="H293" s="17">
        <v>0.110829467649446</v>
      </c>
      <c r="I293" s="17">
        <v>9.6151456224522702E-2</v>
      </c>
      <c r="J293" s="17"/>
      <c r="K293" s="17">
        <v>0.109156199615826</v>
      </c>
      <c r="L293" s="17">
        <v>0.11095276203414101</v>
      </c>
      <c r="M293" s="17"/>
      <c r="N293" s="17">
        <v>0.11838508779229</v>
      </c>
      <c r="O293" s="17">
        <v>9.9801535098291497E-2</v>
      </c>
      <c r="P293" s="17">
        <v>0.110751314666217</v>
      </c>
      <c r="Q293" s="17">
        <v>8.8959542728890395E-2</v>
      </c>
      <c r="R293" s="17">
        <v>0.12910211835886901</v>
      </c>
      <c r="S293" s="17"/>
      <c r="T293" s="17">
        <v>0.117469749411445</v>
      </c>
      <c r="U293" s="17">
        <v>0.102816288985911</v>
      </c>
      <c r="V293" s="17">
        <v>0.106852752220109</v>
      </c>
      <c r="W293" s="17">
        <v>0.112772351139573</v>
      </c>
      <c r="X293" s="17">
        <v>5.0643476277396099E-2</v>
      </c>
    </row>
    <row r="294" spans="2:24">
      <c r="B294" t="s">
        <v>61</v>
      </c>
      <c r="C294" s="17">
        <v>6.1342271662127898E-2</v>
      </c>
      <c r="D294" s="17">
        <v>6.3161116840568299E-2</v>
      </c>
      <c r="E294" s="17">
        <v>3.2117985920656601E-2</v>
      </c>
      <c r="F294" s="17">
        <v>6.7521246669659293E-2</v>
      </c>
      <c r="G294" s="17">
        <v>7.6220158308869898E-2</v>
      </c>
      <c r="H294" s="17">
        <v>5.57712668969019E-2</v>
      </c>
      <c r="I294" s="17">
        <v>7.0540908515787107E-2</v>
      </c>
      <c r="J294" s="17"/>
      <c r="K294" s="17">
        <v>4.2515480976046301E-2</v>
      </c>
      <c r="L294" s="17">
        <v>7.8057053710798102E-2</v>
      </c>
      <c r="M294" s="17"/>
      <c r="N294" s="17">
        <v>6.3444062284658195E-2</v>
      </c>
      <c r="O294" s="17">
        <v>5.5073022937145603E-2</v>
      </c>
      <c r="P294" s="17">
        <v>5.0085495661019698E-2</v>
      </c>
      <c r="Q294" s="17">
        <v>4.1673413476602E-2</v>
      </c>
      <c r="R294" s="17">
        <v>3.3668583558752699E-2</v>
      </c>
      <c r="S294" s="17"/>
      <c r="T294" s="17">
        <v>3.3621154824326802E-2</v>
      </c>
      <c r="U294" s="17">
        <v>4.9133342063014E-2</v>
      </c>
      <c r="V294" s="17">
        <v>3.1266213667275097E-2</v>
      </c>
      <c r="W294" s="17">
        <v>4.6394491855947302E-2</v>
      </c>
      <c r="X294" s="17">
        <v>9.4935328554649701E-2</v>
      </c>
    </row>
    <row r="295" spans="2:24">
      <c r="C295" s="17"/>
      <c r="D295" s="17"/>
      <c r="E295" s="17"/>
      <c r="F295" s="17"/>
      <c r="G295" s="17"/>
      <c r="H295" s="17"/>
      <c r="I295" s="17"/>
      <c r="J295" s="17"/>
      <c r="K295" s="17"/>
      <c r="L295" s="17"/>
      <c r="M295" s="17"/>
      <c r="N295" s="17"/>
      <c r="O295" s="17"/>
      <c r="P295" s="17"/>
      <c r="Q295" s="17"/>
      <c r="R295" s="17"/>
      <c r="S295" s="17"/>
      <c r="T295" s="17"/>
      <c r="U295" s="17"/>
      <c r="V295" s="17"/>
      <c r="W295" s="17"/>
      <c r="X295" s="17"/>
    </row>
    <row r="296" spans="2:24">
      <c r="B296" s="6" t="s">
        <v>148</v>
      </c>
      <c r="C296" s="17"/>
      <c r="D296" s="17"/>
      <c r="E296" s="17"/>
      <c r="F296" s="17"/>
      <c r="G296" s="17"/>
      <c r="H296" s="17"/>
      <c r="I296" s="17"/>
      <c r="J296" s="17"/>
      <c r="K296" s="17"/>
      <c r="L296" s="17"/>
      <c r="M296" s="17"/>
      <c r="N296" s="17"/>
      <c r="O296" s="17"/>
      <c r="P296" s="17"/>
      <c r="Q296" s="17"/>
      <c r="R296" s="17"/>
      <c r="S296" s="17"/>
      <c r="T296" s="17"/>
      <c r="U296" s="17"/>
      <c r="V296" s="17"/>
      <c r="W296" s="17"/>
      <c r="X296" s="17"/>
    </row>
    <row r="297" spans="2:24">
      <c r="B297" s="21" t="s">
        <v>15</v>
      </c>
      <c r="C297" s="17"/>
      <c r="D297" s="17"/>
      <c r="E297" s="17"/>
      <c r="F297" s="17"/>
      <c r="G297" s="17"/>
      <c r="H297" s="17"/>
      <c r="I297" s="17"/>
      <c r="J297" s="17"/>
      <c r="K297" s="17"/>
      <c r="L297" s="17"/>
      <c r="M297" s="17"/>
      <c r="N297" s="17"/>
      <c r="O297" s="17"/>
      <c r="P297" s="17"/>
      <c r="Q297" s="17"/>
      <c r="R297" s="17"/>
      <c r="S297" s="17"/>
      <c r="T297" s="17"/>
      <c r="U297" s="17"/>
      <c r="V297" s="17"/>
      <c r="W297" s="17"/>
      <c r="X297" s="17"/>
    </row>
    <row r="298" spans="2:24">
      <c r="B298" t="s">
        <v>140</v>
      </c>
      <c r="C298" s="17">
        <v>0.33957677598105102</v>
      </c>
      <c r="D298" s="17">
        <v>0.32148496205526</v>
      </c>
      <c r="E298" s="17">
        <v>0.36753312520814801</v>
      </c>
      <c r="F298" s="17">
        <v>0.35752673059127899</v>
      </c>
      <c r="G298" s="17">
        <v>0.30791223197741802</v>
      </c>
      <c r="H298" s="17">
        <v>0.34581496708300802</v>
      </c>
      <c r="I298" s="17">
        <v>0.33565210455831801</v>
      </c>
      <c r="J298" s="17"/>
      <c r="K298" s="17">
        <v>0.32973967195425802</v>
      </c>
      <c r="L298" s="17">
        <v>0.34988951599671198</v>
      </c>
      <c r="M298" s="17"/>
      <c r="N298" s="17">
        <v>0.306070687743982</v>
      </c>
      <c r="O298" s="17">
        <v>0.33059094395849298</v>
      </c>
      <c r="P298" s="17">
        <v>0.341251919171283</v>
      </c>
      <c r="Q298" s="17">
        <v>0.36220653963082999</v>
      </c>
      <c r="R298" s="17">
        <v>0.446850962003427</v>
      </c>
      <c r="S298" s="17"/>
      <c r="T298" s="17">
        <v>0.35065378324794799</v>
      </c>
      <c r="U298" s="17">
        <v>0.31137727922750902</v>
      </c>
      <c r="V298" s="17">
        <v>0.36836725938348802</v>
      </c>
      <c r="W298" s="17">
        <v>0.35199560609348002</v>
      </c>
      <c r="X298" s="17">
        <v>0.30176296547127501</v>
      </c>
    </row>
    <row r="299" spans="2:24">
      <c r="B299" t="s">
        <v>141</v>
      </c>
      <c r="C299" s="17">
        <v>0.308287711682459</v>
      </c>
      <c r="D299" s="17">
        <v>0.32012489377467401</v>
      </c>
      <c r="E299" s="17">
        <v>0.33826993181283799</v>
      </c>
      <c r="F299" s="17">
        <v>0.27773862709075298</v>
      </c>
      <c r="G299" s="17">
        <v>0.29987996945921902</v>
      </c>
      <c r="H299" s="17">
        <v>0.32047631949430699</v>
      </c>
      <c r="I299" s="17">
        <v>0.29964429044461199</v>
      </c>
      <c r="J299" s="17"/>
      <c r="K299" s="17">
        <v>0.30693235606915797</v>
      </c>
      <c r="L299" s="17">
        <v>0.31013477344060703</v>
      </c>
      <c r="M299" s="17"/>
      <c r="N299" s="17">
        <v>0.28449953652348298</v>
      </c>
      <c r="O299" s="17">
        <v>0.31913113991186398</v>
      </c>
      <c r="P299" s="17">
        <v>0.33978422626792998</v>
      </c>
      <c r="Q299" s="17">
        <v>0.30761353163597299</v>
      </c>
      <c r="R299" s="17">
        <v>0.30692135318170899</v>
      </c>
      <c r="S299" s="17"/>
      <c r="T299" s="17">
        <v>0.30730918990699602</v>
      </c>
      <c r="U299" s="17">
        <v>0.36808347233452898</v>
      </c>
      <c r="V299" s="17">
        <v>0.29686428770588202</v>
      </c>
      <c r="W299" s="17">
        <v>0.33095614557838798</v>
      </c>
      <c r="X299" s="17">
        <v>0.28165368827399001</v>
      </c>
    </row>
    <row r="300" spans="2:24">
      <c r="B300" t="s">
        <v>142</v>
      </c>
      <c r="C300" s="17">
        <v>0.18570615132842999</v>
      </c>
      <c r="D300" s="17">
        <v>0.17919585040810199</v>
      </c>
      <c r="E300" s="17">
        <v>0.14377442117129299</v>
      </c>
      <c r="F300" s="17">
        <v>0.19623763086896001</v>
      </c>
      <c r="G300" s="17">
        <v>0.20119242237500301</v>
      </c>
      <c r="H300" s="17">
        <v>0.18867710871989801</v>
      </c>
      <c r="I300" s="17">
        <v>0.20097997809523199</v>
      </c>
      <c r="J300" s="17"/>
      <c r="K300" s="17">
        <v>0.18955993193302301</v>
      </c>
      <c r="L300" s="17">
        <v>0.182860813120655</v>
      </c>
      <c r="M300" s="17"/>
      <c r="N300" s="17">
        <v>0.224945098366268</v>
      </c>
      <c r="O300" s="17">
        <v>0.165633975503507</v>
      </c>
      <c r="P300" s="17">
        <v>0.172694989225157</v>
      </c>
      <c r="Q300" s="17">
        <v>0.205616450868431</v>
      </c>
      <c r="R300" s="17">
        <v>0.147692589988211</v>
      </c>
      <c r="S300" s="17"/>
      <c r="T300" s="17">
        <v>0.17633571610211901</v>
      </c>
      <c r="U300" s="17">
        <v>0.16452179881004</v>
      </c>
      <c r="V300" s="17">
        <v>0.18808325336564</v>
      </c>
      <c r="W300" s="17">
        <v>0.162985368513721</v>
      </c>
      <c r="X300" s="17">
        <v>0.25655679837956802</v>
      </c>
    </row>
    <row r="301" spans="2:24">
      <c r="B301" t="s">
        <v>143</v>
      </c>
      <c r="C301" s="17">
        <v>6.4332934492252802E-2</v>
      </c>
      <c r="D301" s="17">
        <v>7.8625951119493095E-2</v>
      </c>
      <c r="E301" s="17">
        <v>6.5891529489490994E-2</v>
      </c>
      <c r="F301" s="17">
        <v>8.00117413886169E-2</v>
      </c>
      <c r="G301" s="17">
        <v>4.7950683321935597E-2</v>
      </c>
      <c r="H301" s="17">
        <v>7.23818058156772E-2</v>
      </c>
      <c r="I301" s="17">
        <v>4.8709158401597001E-2</v>
      </c>
      <c r="J301" s="17"/>
      <c r="K301" s="17">
        <v>6.8962588606861802E-2</v>
      </c>
      <c r="L301" s="17">
        <v>6.0127513054296401E-2</v>
      </c>
      <c r="M301" s="17"/>
      <c r="N301" s="17">
        <v>6.3834159744572197E-2</v>
      </c>
      <c r="O301" s="17">
        <v>7.7455752924271398E-2</v>
      </c>
      <c r="P301" s="17">
        <v>5.9059804828775299E-2</v>
      </c>
      <c r="Q301" s="17">
        <v>5.4637585277948597E-2</v>
      </c>
      <c r="R301" s="17">
        <v>3.8688419581303798E-2</v>
      </c>
      <c r="S301" s="17"/>
      <c r="T301" s="17">
        <v>6.4839492444805205E-2</v>
      </c>
      <c r="U301" s="17">
        <v>6.1668424635087003E-2</v>
      </c>
      <c r="V301" s="17">
        <v>6.0827334880690698E-2</v>
      </c>
      <c r="W301" s="17">
        <v>5.6662083899105702E-2</v>
      </c>
      <c r="X301" s="17">
        <v>8.4490356506449302E-2</v>
      </c>
    </row>
    <row r="302" spans="2:24">
      <c r="B302" t="s">
        <v>144</v>
      </c>
      <c r="C302" s="17">
        <v>6.0127205597759401E-2</v>
      </c>
      <c r="D302" s="17">
        <v>5.1189750904621099E-2</v>
      </c>
      <c r="E302" s="17">
        <v>5.5347772092094398E-2</v>
      </c>
      <c r="F302" s="17">
        <v>4.5702324735696798E-2</v>
      </c>
      <c r="G302" s="17">
        <v>9.2815095231118694E-2</v>
      </c>
      <c r="H302" s="17">
        <v>4.4549987641342402E-2</v>
      </c>
      <c r="I302" s="17">
        <v>6.5623104697937307E-2</v>
      </c>
      <c r="J302" s="17"/>
      <c r="K302" s="17">
        <v>7.6453467197379596E-2</v>
      </c>
      <c r="L302" s="17">
        <v>4.4470179367129999E-2</v>
      </c>
      <c r="M302" s="17"/>
      <c r="N302" s="17">
        <v>7.5350559071532194E-2</v>
      </c>
      <c r="O302" s="17">
        <v>6.5950645227224297E-2</v>
      </c>
      <c r="P302" s="17">
        <v>5.8006435010438201E-2</v>
      </c>
      <c r="Q302" s="17">
        <v>4.3865650904760099E-2</v>
      </c>
      <c r="R302" s="17">
        <v>3.36601495331088E-2</v>
      </c>
      <c r="S302" s="17"/>
      <c r="T302" s="17">
        <v>8.1853328269042402E-2</v>
      </c>
      <c r="U302" s="17">
        <v>5.7159141623716797E-2</v>
      </c>
      <c r="V302" s="17">
        <v>5.8452096464734003E-2</v>
      </c>
      <c r="W302" s="17">
        <v>6.1841632477232497E-2</v>
      </c>
      <c r="X302" s="17">
        <v>1.92163027918099E-2</v>
      </c>
    </row>
    <row r="303" spans="2:24">
      <c r="B303" t="s">
        <v>61</v>
      </c>
      <c r="C303" s="17">
        <v>4.1969220918047598E-2</v>
      </c>
      <c r="D303" s="17">
        <v>4.9378591737850003E-2</v>
      </c>
      <c r="E303" s="17">
        <v>2.9183220226136099E-2</v>
      </c>
      <c r="F303" s="17">
        <v>4.27829453246951E-2</v>
      </c>
      <c r="G303" s="17">
        <v>5.0249597635306099E-2</v>
      </c>
      <c r="H303" s="17">
        <v>2.80998112457676E-2</v>
      </c>
      <c r="I303" s="17">
        <v>4.9391363802302898E-2</v>
      </c>
      <c r="J303" s="17"/>
      <c r="K303" s="17">
        <v>2.83519842393203E-2</v>
      </c>
      <c r="L303" s="17">
        <v>5.2517205020599401E-2</v>
      </c>
      <c r="M303" s="17"/>
      <c r="N303" s="17">
        <v>4.5299958550162903E-2</v>
      </c>
      <c r="O303" s="17">
        <v>4.1237542474639899E-2</v>
      </c>
      <c r="P303" s="17">
        <v>2.9202625496416602E-2</v>
      </c>
      <c r="Q303" s="17">
        <v>2.6060241682056898E-2</v>
      </c>
      <c r="R303" s="17">
        <v>2.61865257122408E-2</v>
      </c>
      <c r="S303" s="17"/>
      <c r="T303" s="17">
        <v>1.90084900290893E-2</v>
      </c>
      <c r="U303" s="17">
        <v>3.7189883369117702E-2</v>
      </c>
      <c r="V303" s="17">
        <v>2.7405768199565202E-2</v>
      </c>
      <c r="W303" s="17">
        <v>3.5559163438072597E-2</v>
      </c>
      <c r="X303" s="17">
        <v>5.6319888576908603E-2</v>
      </c>
    </row>
    <row r="304" spans="2:24">
      <c r="C304" s="17"/>
      <c r="D304" s="17"/>
      <c r="E304" s="17"/>
      <c r="F304" s="17"/>
      <c r="G304" s="17"/>
      <c r="H304" s="17"/>
      <c r="I304" s="17"/>
      <c r="J304" s="17"/>
      <c r="K304" s="17"/>
      <c r="L304" s="17"/>
      <c r="M304" s="17"/>
      <c r="N304" s="17"/>
      <c r="O304" s="17"/>
      <c r="P304" s="17"/>
      <c r="Q304" s="17"/>
      <c r="R304" s="17"/>
      <c r="S304" s="17"/>
      <c r="T304" s="17"/>
      <c r="U304" s="17"/>
      <c r="V304" s="17"/>
      <c r="W304" s="17"/>
      <c r="X304" s="17"/>
    </row>
    <row r="305" spans="2:24">
      <c r="B305" s="6" t="s">
        <v>149</v>
      </c>
      <c r="C305" s="17"/>
      <c r="D305" s="17"/>
      <c r="E305" s="17"/>
      <c r="F305" s="17"/>
      <c r="G305" s="17"/>
      <c r="H305" s="17"/>
      <c r="I305" s="17"/>
      <c r="J305" s="17"/>
      <c r="K305" s="17"/>
      <c r="L305" s="17"/>
      <c r="M305" s="17"/>
      <c r="N305" s="17"/>
      <c r="O305" s="17"/>
      <c r="P305" s="17"/>
      <c r="Q305" s="17"/>
      <c r="R305" s="17"/>
      <c r="S305" s="17"/>
      <c r="T305" s="17"/>
      <c r="U305" s="17"/>
      <c r="V305" s="17"/>
      <c r="W305" s="17"/>
      <c r="X305" s="17"/>
    </row>
    <row r="306" spans="2:24">
      <c r="B306" s="21" t="s">
        <v>15</v>
      </c>
      <c r="C306" s="17"/>
      <c r="D306" s="17"/>
      <c r="E306" s="17"/>
      <c r="F306" s="17"/>
      <c r="G306" s="17"/>
      <c r="H306" s="17"/>
      <c r="I306" s="17"/>
      <c r="J306" s="17"/>
      <c r="K306" s="17"/>
      <c r="L306" s="17"/>
      <c r="M306" s="17"/>
      <c r="N306" s="17"/>
      <c r="O306" s="17"/>
      <c r="P306" s="17"/>
      <c r="Q306" s="17"/>
      <c r="R306" s="17"/>
      <c r="S306" s="17"/>
      <c r="T306" s="17"/>
      <c r="U306" s="17"/>
      <c r="V306" s="17"/>
      <c r="W306" s="17"/>
      <c r="X306" s="17"/>
    </row>
    <row r="307" spans="2:24">
      <c r="B307" t="s">
        <v>140</v>
      </c>
      <c r="C307" s="17">
        <v>0.18737656146767501</v>
      </c>
      <c r="D307" s="17">
        <v>0.248572838932273</v>
      </c>
      <c r="E307" s="17">
        <v>0.252770837168667</v>
      </c>
      <c r="F307" s="17">
        <v>0.19555780015830501</v>
      </c>
      <c r="G307" s="17">
        <v>0.15553063224060501</v>
      </c>
      <c r="H307" s="17">
        <v>0.164859270517837</v>
      </c>
      <c r="I307" s="17">
        <v>0.127948765833199</v>
      </c>
      <c r="J307" s="17"/>
      <c r="K307" s="17">
        <v>0.195959779505163</v>
      </c>
      <c r="L307" s="17">
        <v>0.17795336807204401</v>
      </c>
      <c r="M307" s="17"/>
      <c r="N307" s="17">
        <v>0.20381820508461801</v>
      </c>
      <c r="O307" s="17">
        <v>0.17368442752371899</v>
      </c>
      <c r="P307" s="17">
        <v>0.16155505256354499</v>
      </c>
      <c r="Q307" s="17">
        <v>0.17932457876183</v>
      </c>
      <c r="R307" s="17">
        <v>0.25144196606983799</v>
      </c>
      <c r="S307" s="17"/>
      <c r="T307" s="17">
        <v>0.226066734964258</v>
      </c>
      <c r="U307" s="17">
        <v>0.16498130538257499</v>
      </c>
      <c r="V307" s="17">
        <v>0.18353133508012201</v>
      </c>
      <c r="W307" s="17">
        <v>0.23126106514724701</v>
      </c>
      <c r="X307" s="17">
        <v>7.7839867495941198E-2</v>
      </c>
    </row>
    <row r="308" spans="2:24">
      <c r="B308" t="s">
        <v>141</v>
      </c>
      <c r="C308" s="17">
        <v>0.24384594283654101</v>
      </c>
      <c r="D308" s="17">
        <v>0.266378412612508</v>
      </c>
      <c r="E308" s="17">
        <v>0.259310139443997</v>
      </c>
      <c r="F308" s="17">
        <v>0.27745819782688802</v>
      </c>
      <c r="G308" s="17">
        <v>0.24810816554364801</v>
      </c>
      <c r="H308" s="17">
        <v>0.23464347105459099</v>
      </c>
      <c r="I308" s="17">
        <v>0.19163394370063</v>
      </c>
      <c r="J308" s="17"/>
      <c r="K308" s="17">
        <v>0.25841321455279298</v>
      </c>
      <c r="L308" s="17">
        <v>0.23081891890064199</v>
      </c>
      <c r="M308" s="17"/>
      <c r="N308" s="17">
        <v>0.221669449903136</v>
      </c>
      <c r="O308" s="17">
        <v>0.23384535936535</v>
      </c>
      <c r="P308" s="17">
        <v>0.26432288407860699</v>
      </c>
      <c r="Q308" s="17">
        <v>0.25934726037489098</v>
      </c>
      <c r="R308" s="17">
        <v>0.31823807319744501</v>
      </c>
      <c r="S308" s="17"/>
      <c r="T308" s="17">
        <v>0.23679251325412401</v>
      </c>
      <c r="U308" s="17">
        <v>0.27396794192638702</v>
      </c>
      <c r="V308" s="17">
        <v>0.25492882869379002</v>
      </c>
      <c r="W308" s="17">
        <v>0.28069876375165198</v>
      </c>
      <c r="X308" s="17">
        <v>0.32036676091438399</v>
      </c>
    </row>
    <row r="309" spans="2:24">
      <c r="B309" t="s">
        <v>142</v>
      </c>
      <c r="C309" s="17">
        <v>0.258250329295453</v>
      </c>
      <c r="D309" s="17">
        <v>0.248045818968468</v>
      </c>
      <c r="E309" s="17">
        <v>0.223003179687467</v>
      </c>
      <c r="F309" s="17">
        <v>0.24000716807271799</v>
      </c>
      <c r="G309" s="17">
        <v>0.26108298613619302</v>
      </c>
      <c r="H309" s="17">
        <v>0.30008965691661699</v>
      </c>
      <c r="I309" s="17">
        <v>0.27821764853866399</v>
      </c>
      <c r="J309" s="17"/>
      <c r="K309" s="17">
        <v>0.26342589816217898</v>
      </c>
      <c r="L309" s="17">
        <v>0.25447296608078701</v>
      </c>
      <c r="M309" s="17"/>
      <c r="N309" s="17">
        <v>0.26739663403587799</v>
      </c>
      <c r="O309" s="17">
        <v>0.28105783773793802</v>
      </c>
      <c r="P309" s="17">
        <v>0.27990701745840102</v>
      </c>
      <c r="Q309" s="17">
        <v>0.236499431830064</v>
      </c>
      <c r="R309" s="17">
        <v>0.183742068542702</v>
      </c>
      <c r="S309" s="17"/>
      <c r="T309" s="17">
        <v>0.235684668491141</v>
      </c>
      <c r="U309" s="17">
        <v>0.275101962814565</v>
      </c>
      <c r="V309" s="17">
        <v>0.246310118137617</v>
      </c>
      <c r="W309" s="17">
        <v>0.21068364132383999</v>
      </c>
      <c r="X309" s="17">
        <v>0.276090301227916</v>
      </c>
    </row>
    <row r="310" spans="2:24">
      <c r="B310" t="s">
        <v>143</v>
      </c>
      <c r="C310" s="17">
        <v>0.110187040689552</v>
      </c>
      <c r="D310" s="17">
        <v>6.9675770766771894E-2</v>
      </c>
      <c r="E310" s="17">
        <v>0.10291473347013499</v>
      </c>
      <c r="F310" s="17">
        <v>0.12146276718012999</v>
      </c>
      <c r="G310" s="17">
        <v>0.107165576377624</v>
      </c>
      <c r="H310" s="17">
        <v>0.112507602511062</v>
      </c>
      <c r="I310" s="17">
        <v>0.134591258454166</v>
      </c>
      <c r="J310" s="17"/>
      <c r="K310" s="17">
        <v>0.11103987920696</v>
      </c>
      <c r="L310" s="17">
        <v>0.109899963495592</v>
      </c>
      <c r="M310" s="17"/>
      <c r="N310" s="17">
        <v>0.100454312097353</v>
      </c>
      <c r="O310" s="17">
        <v>0.107277268790801</v>
      </c>
      <c r="P310" s="17">
        <v>0.13779332144134801</v>
      </c>
      <c r="Q310" s="17">
        <v>0.13087587052236399</v>
      </c>
      <c r="R310" s="17">
        <v>8.1311477882619707E-2</v>
      </c>
      <c r="S310" s="17"/>
      <c r="T310" s="17">
        <v>0.122249015021376</v>
      </c>
      <c r="U310" s="17">
        <v>8.9932528558488503E-2</v>
      </c>
      <c r="V310" s="17">
        <v>0.12011426298833</v>
      </c>
      <c r="W310" s="17">
        <v>0.124391823273982</v>
      </c>
      <c r="X310" s="17">
        <v>0.142420215292031</v>
      </c>
    </row>
    <row r="311" spans="2:24">
      <c r="B311" t="s">
        <v>144</v>
      </c>
      <c r="C311" s="17">
        <v>0.113015186216672</v>
      </c>
      <c r="D311" s="17">
        <v>8.59746127866826E-2</v>
      </c>
      <c r="E311" s="17">
        <v>0.106791307792181</v>
      </c>
      <c r="F311" s="17">
        <v>9.1456287533252495E-2</v>
      </c>
      <c r="G311" s="17">
        <v>0.129732451145045</v>
      </c>
      <c r="H311" s="17">
        <v>9.40802719402212E-2</v>
      </c>
      <c r="I311" s="17">
        <v>0.15269531912315101</v>
      </c>
      <c r="J311" s="17"/>
      <c r="K311" s="17">
        <v>0.110680752079509</v>
      </c>
      <c r="L311" s="17">
        <v>0.11485078836126</v>
      </c>
      <c r="M311" s="17"/>
      <c r="N311" s="17">
        <v>0.113496006635179</v>
      </c>
      <c r="O311" s="17">
        <v>0.12288936077788699</v>
      </c>
      <c r="P311" s="17">
        <v>8.9300782184488003E-2</v>
      </c>
      <c r="Q311" s="17">
        <v>0.126866676818848</v>
      </c>
      <c r="R311" s="17">
        <v>0.10888620814239799</v>
      </c>
      <c r="S311" s="17"/>
      <c r="T311" s="17">
        <v>0.12982251734098799</v>
      </c>
      <c r="U311" s="17">
        <v>0.10797299177846301</v>
      </c>
      <c r="V311" s="17">
        <v>0.13890111175004699</v>
      </c>
      <c r="W311" s="17">
        <v>7.8406886298086398E-2</v>
      </c>
      <c r="X311" s="17">
        <v>7.6220977284234603E-2</v>
      </c>
    </row>
    <row r="312" spans="2:24">
      <c r="B312" t="s">
        <v>61</v>
      </c>
      <c r="C312" s="17">
        <v>8.7324939494106496E-2</v>
      </c>
      <c r="D312" s="17">
        <v>8.1352545933296397E-2</v>
      </c>
      <c r="E312" s="17">
        <v>5.5209802437552802E-2</v>
      </c>
      <c r="F312" s="17">
        <v>7.4057779228707196E-2</v>
      </c>
      <c r="G312" s="17">
        <v>9.83801885568856E-2</v>
      </c>
      <c r="H312" s="17">
        <v>9.3819727059671995E-2</v>
      </c>
      <c r="I312" s="17">
        <v>0.11491306435019</v>
      </c>
      <c r="J312" s="17"/>
      <c r="K312" s="17">
        <v>6.04804764933956E-2</v>
      </c>
      <c r="L312" s="17">
        <v>0.112003995089674</v>
      </c>
      <c r="M312" s="17"/>
      <c r="N312" s="17">
        <v>9.3165392243836506E-2</v>
      </c>
      <c r="O312" s="17">
        <v>8.1245745804305505E-2</v>
      </c>
      <c r="P312" s="17">
        <v>6.7120942273610498E-2</v>
      </c>
      <c r="Q312" s="17">
        <v>6.7086181692002603E-2</v>
      </c>
      <c r="R312" s="17">
        <v>5.63802061649969E-2</v>
      </c>
      <c r="S312" s="17"/>
      <c r="T312" s="17">
        <v>4.9384550928112503E-2</v>
      </c>
      <c r="U312" s="17">
        <v>8.8043269539520505E-2</v>
      </c>
      <c r="V312" s="17">
        <v>5.6214343350094301E-2</v>
      </c>
      <c r="W312" s="17">
        <v>7.4557820205192193E-2</v>
      </c>
      <c r="X312" s="17">
        <v>0.107061877785493</v>
      </c>
    </row>
    <row r="313" spans="2:24">
      <c r="C313" s="17"/>
      <c r="D313" s="17"/>
      <c r="E313" s="17"/>
      <c r="F313" s="17"/>
      <c r="G313" s="17"/>
      <c r="H313" s="17"/>
      <c r="I313" s="17"/>
      <c r="J313" s="17"/>
      <c r="K313" s="17"/>
      <c r="L313" s="17"/>
      <c r="M313" s="17"/>
      <c r="N313" s="17"/>
      <c r="O313" s="17"/>
      <c r="P313" s="17"/>
      <c r="Q313" s="17"/>
      <c r="R313" s="17"/>
      <c r="S313" s="17"/>
      <c r="T313" s="17"/>
      <c r="U313" s="17"/>
      <c r="V313" s="17"/>
      <c r="W313" s="17"/>
      <c r="X313" s="17"/>
    </row>
    <row r="314" spans="2:24">
      <c r="B314" s="6" t="s">
        <v>150</v>
      </c>
      <c r="C314" s="17"/>
      <c r="D314" s="17"/>
      <c r="E314" s="17"/>
      <c r="F314" s="17"/>
      <c r="G314" s="17"/>
      <c r="H314" s="17"/>
      <c r="I314" s="17"/>
      <c r="J314" s="17"/>
      <c r="K314" s="17"/>
      <c r="L314" s="17"/>
      <c r="M314" s="17"/>
      <c r="N314" s="17"/>
      <c r="O314" s="17"/>
      <c r="P314" s="17"/>
      <c r="Q314" s="17"/>
      <c r="R314" s="17"/>
      <c r="S314" s="17"/>
      <c r="T314" s="17"/>
      <c r="U314" s="17"/>
      <c r="V314" s="17"/>
      <c r="W314" s="17"/>
      <c r="X314" s="17"/>
    </row>
    <row r="315" spans="2:24">
      <c r="B315" s="21" t="s">
        <v>15</v>
      </c>
      <c r="C315" s="17"/>
      <c r="D315" s="17"/>
      <c r="E315" s="17"/>
      <c r="F315" s="17"/>
      <c r="G315" s="17"/>
      <c r="H315" s="17"/>
      <c r="I315" s="17"/>
      <c r="J315" s="17"/>
      <c r="K315" s="17"/>
      <c r="L315" s="17"/>
      <c r="M315" s="17"/>
      <c r="N315" s="17"/>
      <c r="O315" s="17"/>
      <c r="P315" s="17"/>
      <c r="Q315" s="17"/>
      <c r="R315" s="17"/>
      <c r="S315" s="17"/>
      <c r="T315" s="17"/>
      <c r="U315" s="17"/>
      <c r="V315" s="17"/>
      <c r="W315" s="17"/>
      <c r="X315" s="17"/>
    </row>
    <row r="316" spans="2:24">
      <c r="B316" t="s">
        <v>140</v>
      </c>
      <c r="C316" s="17">
        <v>0.15015912795758199</v>
      </c>
      <c r="D316" s="17">
        <v>0.163466078101412</v>
      </c>
      <c r="E316" s="17">
        <v>0.15375104163627201</v>
      </c>
      <c r="F316" s="17">
        <v>0.15556506725077099</v>
      </c>
      <c r="G316" s="17">
        <v>0.13960831391677</v>
      </c>
      <c r="H316" s="17">
        <v>0.13365374390493401</v>
      </c>
      <c r="I316" s="17">
        <v>0.153652985198242</v>
      </c>
      <c r="J316" s="17"/>
      <c r="K316" s="17">
        <v>0.169675732374933</v>
      </c>
      <c r="L316" s="17">
        <v>0.13183070862087201</v>
      </c>
      <c r="M316" s="17"/>
      <c r="N316" s="17">
        <v>0.144472260542926</v>
      </c>
      <c r="O316" s="17">
        <v>0.167794309709692</v>
      </c>
      <c r="P316" s="17">
        <v>0.130252506325092</v>
      </c>
      <c r="Q316" s="17">
        <v>0.108536946279168</v>
      </c>
      <c r="R316" s="17">
        <v>0.186281283281094</v>
      </c>
      <c r="S316" s="17"/>
      <c r="T316" s="17">
        <v>0.13783234965572899</v>
      </c>
      <c r="U316" s="17">
        <v>0.12705402677573199</v>
      </c>
      <c r="V316" s="17">
        <v>0.189061407210903</v>
      </c>
      <c r="W316" s="17">
        <v>0.16987403677835999</v>
      </c>
      <c r="X316" s="17">
        <v>0.131176248854454</v>
      </c>
    </row>
    <row r="317" spans="2:24">
      <c r="B317" t="s">
        <v>141</v>
      </c>
      <c r="C317" s="17">
        <v>0.195271911013599</v>
      </c>
      <c r="D317" s="17">
        <v>0.225270494245397</v>
      </c>
      <c r="E317" s="17">
        <v>0.26215002413925698</v>
      </c>
      <c r="F317" s="17">
        <v>0.195821542404854</v>
      </c>
      <c r="G317" s="17">
        <v>0.188742828821991</v>
      </c>
      <c r="H317" s="17">
        <v>0.16700196990565999</v>
      </c>
      <c r="I317" s="17">
        <v>0.14481380567678101</v>
      </c>
      <c r="J317" s="17"/>
      <c r="K317" s="17">
        <v>0.219924249166707</v>
      </c>
      <c r="L317" s="17">
        <v>0.17015740800915399</v>
      </c>
      <c r="M317" s="17"/>
      <c r="N317" s="17">
        <v>0.19395583040546499</v>
      </c>
      <c r="O317" s="17">
        <v>0.209577060498437</v>
      </c>
      <c r="P317" s="17">
        <v>0.191616766795318</v>
      </c>
      <c r="Q317" s="17">
        <v>0.179379613090032</v>
      </c>
      <c r="R317" s="17">
        <v>0.230916826667349</v>
      </c>
      <c r="S317" s="17"/>
      <c r="T317" s="17">
        <v>0.221447274716908</v>
      </c>
      <c r="U317" s="17">
        <v>0.21401872112914599</v>
      </c>
      <c r="V317" s="17">
        <v>0.17673754875001901</v>
      </c>
      <c r="W317" s="17">
        <v>0.20697506858366699</v>
      </c>
      <c r="X317" s="17">
        <v>0.232112447286794</v>
      </c>
    </row>
    <row r="318" spans="2:24">
      <c r="B318" t="s">
        <v>142</v>
      </c>
      <c r="C318" s="17">
        <v>0.25678706863947598</v>
      </c>
      <c r="D318" s="17">
        <v>0.217343777440271</v>
      </c>
      <c r="E318" s="17">
        <v>0.22808369883617999</v>
      </c>
      <c r="F318" s="17">
        <v>0.22375242988563601</v>
      </c>
      <c r="G318" s="17">
        <v>0.28941361166375401</v>
      </c>
      <c r="H318" s="17">
        <v>0.28973503433952502</v>
      </c>
      <c r="I318" s="17">
        <v>0.28462690575668897</v>
      </c>
      <c r="J318" s="17"/>
      <c r="K318" s="17">
        <v>0.23571999629055099</v>
      </c>
      <c r="L318" s="17">
        <v>0.278648610314364</v>
      </c>
      <c r="M318" s="17"/>
      <c r="N318" s="17">
        <v>0.28825565994573599</v>
      </c>
      <c r="O318" s="17">
        <v>0.243507287697491</v>
      </c>
      <c r="P318" s="17">
        <v>0.249739711890265</v>
      </c>
      <c r="Q318" s="17">
        <v>0.26387196228326198</v>
      </c>
      <c r="R318" s="17">
        <v>0.222248989189923</v>
      </c>
      <c r="S318" s="17"/>
      <c r="T318" s="17">
        <v>0.22403471610612599</v>
      </c>
      <c r="U318" s="17">
        <v>0.28260474773848299</v>
      </c>
      <c r="V318" s="17">
        <v>0.23845152297071801</v>
      </c>
      <c r="W318" s="17">
        <v>0.26025004823229603</v>
      </c>
      <c r="X318" s="17">
        <v>0.27492077310135898</v>
      </c>
    </row>
    <row r="319" spans="2:24">
      <c r="B319" t="s">
        <v>143</v>
      </c>
      <c r="C319" s="17">
        <v>0.16641145689070899</v>
      </c>
      <c r="D319" s="17">
        <v>0.155895078398298</v>
      </c>
      <c r="E319" s="17">
        <v>0.13985194792727201</v>
      </c>
      <c r="F319" s="17">
        <v>0.18942830217951101</v>
      </c>
      <c r="G319" s="17">
        <v>0.15266559219560499</v>
      </c>
      <c r="H319" s="17">
        <v>0.20524305886456001</v>
      </c>
      <c r="I319" s="17">
        <v>0.16130608098924201</v>
      </c>
      <c r="J319" s="17"/>
      <c r="K319" s="17">
        <v>0.168451847948352</v>
      </c>
      <c r="L319" s="17">
        <v>0.16426302525190301</v>
      </c>
      <c r="M319" s="17"/>
      <c r="N319" s="17">
        <v>0.13742626069123501</v>
      </c>
      <c r="O319" s="17">
        <v>0.17661587893084399</v>
      </c>
      <c r="P319" s="17">
        <v>0.18727913602545301</v>
      </c>
      <c r="Q319" s="17">
        <v>0.20976161083812001</v>
      </c>
      <c r="R319" s="17">
        <v>0.144352553618628</v>
      </c>
      <c r="S319" s="17"/>
      <c r="T319" s="17">
        <v>0.17923749200137401</v>
      </c>
      <c r="U319" s="17">
        <v>0.157592008983684</v>
      </c>
      <c r="V319" s="17">
        <v>0.173541791222559</v>
      </c>
      <c r="W319" s="17">
        <v>0.19429211683554001</v>
      </c>
      <c r="X319" s="17">
        <v>0.177876652791295</v>
      </c>
    </row>
    <row r="320" spans="2:24">
      <c r="B320" t="s">
        <v>144</v>
      </c>
      <c r="C320" s="17">
        <v>0.156922385681912</v>
      </c>
      <c r="D320" s="17">
        <v>0.178384567286032</v>
      </c>
      <c r="E320" s="17">
        <v>0.164000320787895</v>
      </c>
      <c r="F320" s="17">
        <v>0.176445502299</v>
      </c>
      <c r="G320" s="17">
        <v>0.159401923918817</v>
      </c>
      <c r="H320" s="17">
        <v>0.13475571099879</v>
      </c>
      <c r="I320" s="17">
        <v>0.13388445440406899</v>
      </c>
      <c r="J320" s="17"/>
      <c r="K320" s="17">
        <v>0.15171868533687499</v>
      </c>
      <c r="L320" s="17">
        <v>0.162785928899639</v>
      </c>
      <c r="M320" s="17"/>
      <c r="N320" s="17">
        <v>0.15829624989086299</v>
      </c>
      <c r="O320" s="17">
        <v>0.14162137684152401</v>
      </c>
      <c r="P320" s="17">
        <v>0.161325392983211</v>
      </c>
      <c r="Q320" s="17">
        <v>0.182546324145128</v>
      </c>
      <c r="R320" s="17">
        <v>0.17308062330163301</v>
      </c>
      <c r="S320" s="17"/>
      <c r="T320" s="17">
        <v>0.178625348496701</v>
      </c>
      <c r="U320" s="17">
        <v>0.154340694716983</v>
      </c>
      <c r="V320" s="17">
        <v>0.17885442939754001</v>
      </c>
      <c r="W320" s="17">
        <v>0.13331438287928599</v>
      </c>
      <c r="X320" s="17">
        <v>0.10772167848097899</v>
      </c>
    </row>
    <row r="321" spans="2:24">
      <c r="B321" t="s">
        <v>61</v>
      </c>
      <c r="C321" s="17">
        <v>7.4448049816722595E-2</v>
      </c>
      <c r="D321" s="17">
        <v>5.9640004528590002E-2</v>
      </c>
      <c r="E321" s="17">
        <v>5.2162966673124297E-2</v>
      </c>
      <c r="F321" s="17">
        <v>5.8987155980228599E-2</v>
      </c>
      <c r="G321" s="17">
        <v>7.0167729483063102E-2</v>
      </c>
      <c r="H321" s="17">
        <v>6.9610481986531095E-2</v>
      </c>
      <c r="I321" s="17">
        <v>0.121715767974978</v>
      </c>
      <c r="J321" s="17"/>
      <c r="K321" s="17">
        <v>5.4509488882581801E-2</v>
      </c>
      <c r="L321" s="17">
        <v>9.2314318904067397E-2</v>
      </c>
      <c r="M321" s="17"/>
      <c r="N321" s="17">
        <v>7.7593738523775602E-2</v>
      </c>
      <c r="O321" s="17">
        <v>6.0884086322011199E-2</v>
      </c>
      <c r="P321" s="17">
        <v>7.9786485980660696E-2</v>
      </c>
      <c r="Q321" s="17">
        <v>5.5903543364289002E-2</v>
      </c>
      <c r="R321" s="17">
        <v>4.3119723941373402E-2</v>
      </c>
      <c r="S321" s="17"/>
      <c r="T321" s="17">
        <v>5.8822819023162498E-2</v>
      </c>
      <c r="U321" s="17">
        <v>6.4389800655972704E-2</v>
      </c>
      <c r="V321" s="17">
        <v>4.3353300448261599E-2</v>
      </c>
      <c r="W321" s="17">
        <v>3.5294346690851103E-2</v>
      </c>
      <c r="X321" s="17">
        <v>7.61921994851191E-2</v>
      </c>
    </row>
    <row r="322" spans="2:24">
      <c r="C322" s="17"/>
      <c r="D322" s="17"/>
      <c r="E322" s="17"/>
      <c r="F322" s="17"/>
      <c r="G322" s="17"/>
      <c r="H322" s="17"/>
      <c r="I322" s="17"/>
      <c r="J322" s="17"/>
      <c r="K322" s="17"/>
      <c r="L322" s="17"/>
      <c r="M322" s="17"/>
      <c r="N322" s="17"/>
      <c r="O322" s="17"/>
      <c r="P322" s="17"/>
      <c r="Q322" s="17"/>
      <c r="R322" s="17"/>
      <c r="S322" s="17"/>
      <c r="T322" s="17"/>
      <c r="U322" s="17"/>
      <c r="V322" s="17"/>
      <c r="W322" s="17"/>
      <c r="X322" s="17"/>
    </row>
    <row r="323" spans="2:24">
      <c r="B323" s="6" t="s">
        <v>151</v>
      </c>
      <c r="C323" s="17"/>
      <c r="D323" s="17"/>
      <c r="E323" s="17"/>
      <c r="F323" s="17"/>
      <c r="G323" s="17"/>
      <c r="H323" s="17"/>
      <c r="I323" s="17"/>
      <c r="J323" s="17"/>
      <c r="K323" s="17"/>
      <c r="L323" s="17"/>
      <c r="M323" s="17"/>
      <c r="N323" s="17"/>
      <c r="O323" s="17"/>
      <c r="P323" s="17"/>
      <c r="Q323" s="17"/>
      <c r="R323" s="17"/>
      <c r="S323" s="17"/>
      <c r="T323" s="17"/>
      <c r="U323" s="17"/>
      <c r="V323" s="17"/>
      <c r="W323" s="17"/>
      <c r="X323" s="17"/>
    </row>
    <row r="324" spans="2:24">
      <c r="B324" s="21" t="s">
        <v>15</v>
      </c>
      <c r="C324" s="17"/>
      <c r="D324" s="17"/>
      <c r="E324" s="17"/>
      <c r="F324" s="17"/>
      <c r="G324" s="17"/>
      <c r="H324" s="17"/>
      <c r="I324" s="17"/>
      <c r="J324" s="17"/>
      <c r="K324" s="17"/>
      <c r="L324" s="17"/>
      <c r="M324" s="17"/>
      <c r="N324" s="17"/>
      <c r="O324" s="17"/>
      <c r="P324" s="17"/>
      <c r="Q324" s="17"/>
      <c r="R324" s="17"/>
      <c r="S324" s="17"/>
      <c r="T324" s="17"/>
      <c r="U324" s="17"/>
      <c r="V324" s="17"/>
      <c r="W324" s="17"/>
      <c r="X324" s="17"/>
    </row>
    <row r="325" spans="2:24">
      <c r="B325" t="s">
        <v>140</v>
      </c>
      <c r="C325" s="17">
        <v>0.101920396766429</v>
      </c>
      <c r="D325" s="17">
        <v>0.12717785928395001</v>
      </c>
      <c r="E325" s="17">
        <v>0.166699428765748</v>
      </c>
      <c r="F325" s="17">
        <v>0.113565148524196</v>
      </c>
      <c r="G325" s="17">
        <v>9.3820990437907203E-2</v>
      </c>
      <c r="H325" s="17">
        <v>6.5133992730797299E-2</v>
      </c>
      <c r="I325" s="17">
        <v>5.4235392138414697E-2</v>
      </c>
      <c r="J325" s="17"/>
      <c r="K325" s="17">
        <v>0.11671232232390299</v>
      </c>
      <c r="L325" s="17">
        <v>8.7970068955187095E-2</v>
      </c>
      <c r="M325" s="17"/>
      <c r="N325" s="17">
        <v>7.7631997542017397E-2</v>
      </c>
      <c r="O325" s="17">
        <v>0.100070504992951</v>
      </c>
      <c r="P325" s="17">
        <v>9.4183076249512401E-2</v>
      </c>
      <c r="Q325" s="17">
        <v>0.114372437399582</v>
      </c>
      <c r="R325" s="17">
        <v>0.18099528402736101</v>
      </c>
      <c r="S325" s="17"/>
      <c r="T325" s="17">
        <v>0.14376601145898599</v>
      </c>
      <c r="U325" s="17">
        <v>0.110569122776427</v>
      </c>
      <c r="V325" s="17">
        <v>0.108046945587912</v>
      </c>
      <c r="W325" s="17">
        <v>9.7796159946922395E-2</v>
      </c>
      <c r="X325" s="17">
        <v>7.1623375512335594E-2</v>
      </c>
    </row>
    <row r="326" spans="2:24">
      <c r="B326" t="s">
        <v>141</v>
      </c>
      <c r="C326" s="17">
        <v>0.18440364227327799</v>
      </c>
      <c r="D326" s="17">
        <v>0.18268182044709</v>
      </c>
      <c r="E326" s="17">
        <v>0.25166537622854102</v>
      </c>
      <c r="F326" s="17">
        <v>0.24314424087595901</v>
      </c>
      <c r="G326" s="17">
        <v>0.18861720248254599</v>
      </c>
      <c r="H326" s="17">
        <v>0.178154090937514</v>
      </c>
      <c r="I326" s="17">
        <v>8.3628459810353495E-2</v>
      </c>
      <c r="J326" s="17"/>
      <c r="K326" s="17">
        <v>0.19945945216334701</v>
      </c>
      <c r="L326" s="17">
        <v>0.170604431979896</v>
      </c>
      <c r="M326" s="17"/>
      <c r="N326" s="17">
        <v>0.13569029579063699</v>
      </c>
      <c r="O326" s="17">
        <v>0.196700790065482</v>
      </c>
      <c r="P326" s="17">
        <v>0.17555764015112901</v>
      </c>
      <c r="Q326" s="17">
        <v>0.27046110280727398</v>
      </c>
      <c r="R326" s="17">
        <v>0.24099864801117499</v>
      </c>
      <c r="S326" s="17"/>
      <c r="T326" s="17">
        <v>0.25379464057430901</v>
      </c>
      <c r="U326" s="17">
        <v>0.16644494016085001</v>
      </c>
      <c r="V326" s="17">
        <v>0.22936630959222001</v>
      </c>
      <c r="W326" s="17">
        <v>0.16534857284597801</v>
      </c>
      <c r="X326" s="17">
        <v>0.180068726399149</v>
      </c>
    </row>
    <row r="327" spans="2:24">
      <c r="B327" t="s">
        <v>142</v>
      </c>
      <c r="C327" s="17">
        <v>0.286069229370714</v>
      </c>
      <c r="D327" s="17">
        <v>0.263024577498778</v>
      </c>
      <c r="E327" s="17">
        <v>0.22682053130478699</v>
      </c>
      <c r="F327" s="17">
        <v>0.26277339412205097</v>
      </c>
      <c r="G327" s="17">
        <v>0.30631532605182699</v>
      </c>
      <c r="H327" s="17">
        <v>0.34430509250362101</v>
      </c>
      <c r="I327" s="17">
        <v>0.31305887995350901</v>
      </c>
      <c r="J327" s="17"/>
      <c r="K327" s="17">
        <v>0.292242825975703</v>
      </c>
      <c r="L327" s="17">
        <v>0.28145446666644902</v>
      </c>
      <c r="M327" s="17"/>
      <c r="N327" s="17">
        <v>0.31092164726955401</v>
      </c>
      <c r="O327" s="17">
        <v>0.28021975468457999</v>
      </c>
      <c r="P327" s="17">
        <v>0.30220062167541301</v>
      </c>
      <c r="Q327" s="17">
        <v>0.29211943648511202</v>
      </c>
      <c r="R327" s="17">
        <v>0.206874156244819</v>
      </c>
      <c r="S327" s="17"/>
      <c r="T327" s="17">
        <v>0.25765287280468901</v>
      </c>
      <c r="U327" s="17">
        <v>0.29286246060985699</v>
      </c>
      <c r="V327" s="17">
        <v>0.304183148369157</v>
      </c>
      <c r="W327" s="17">
        <v>0.26725442232837499</v>
      </c>
      <c r="X327" s="17">
        <v>0.36905999267242801</v>
      </c>
    </row>
    <row r="328" spans="2:24">
      <c r="B328" t="s">
        <v>143</v>
      </c>
      <c r="C328" s="17">
        <v>0.16135633251830001</v>
      </c>
      <c r="D328" s="17">
        <v>0.184105522045553</v>
      </c>
      <c r="E328" s="17">
        <v>0.15870366529816701</v>
      </c>
      <c r="F328" s="17">
        <v>0.16152311386968901</v>
      </c>
      <c r="G328" s="17">
        <v>0.158653357406804</v>
      </c>
      <c r="H328" s="17">
        <v>0.181187603002746</v>
      </c>
      <c r="I328" s="17">
        <v>0.137226418372659</v>
      </c>
      <c r="J328" s="17"/>
      <c r="K328" s="17">
        <v>0.151499999899568</v>
      </c>
      <c r="L328" s="17">
        <v>0.16982454441394401</v>
      </c>
      <c r="M328" s="17"/>
      <c r="N328" s="17">
        <v>0.15926784271117</v>
      </c>
      <c r="O328" s="17">
        <v>0.16330048618043499</v>
      </c>
      <c r="P328" s="17">
        <v>0.18409909555805901</v>
      </c>
      <c r="Q328" s="17">
        <v>0.13557135646785301</v>
      </c>
      <c r="R328" s="17">
        <v>0.157677996143124</v>
      </c>
      <c r="S328" s="17"/>
      <c r="T328" s="17">
        <v>0.15405038686547101</v>
      </c>
      <c r="U328" s="17">
        <v>0.177111290580658</v>
      </c>
      <c r="V328" s="17">
        <v>0.12607835078286</v>
      </c>
      <c r="W328" s="17">
        <v>0.20998233814290601</v>
      </c>
      <c r="X328" s="17">
        <v>0.123884295589969</v>
      </c>
    </row>
    <row r="329" spans="2:24">
      <c r="B329" t="s">
        <v>144</v>
      </c>
      <c r="C329" s="17">
        <v>0.17191056576256</v>
      </c>
      <c r="D329" s="17">
        <v>0.13884112255251599</v>
      </c>
      <c r="E329" s="17">
        <v>0.13257383115761601</v>
      </c>
      <c r="F329" s="17">
        <v>0.13635955567799499</v>
      </c>
      <c r="G329" s="17">
        <v>0.17413358478757299</v>
      </c>
      <c r="H329" s="17">
        <v>0.15163986785315201</v>
      </c>
      <c r="I329" s="17">
        <v>0.26660465110831799</v>
      </c>
      <c r="J329" s="17"/>
      <c r="K329" s="17">
        <v>0.168397941727124</v>
      </c>
      <c r="L329" s="17">
        <v>0.17619579073089101</v>
      </c>
      <c r="M329" s="17"/>
      <c r="N329" s="17">
        <v>0.18774725694417399</v>
      </c>
      <c r="O329" s="17">
        <v>0.17799765561432501</v>
      </c>
      <c r="P329" s="17">
        <v>0.169506752825164</v>
      </c>
      <c r="Q329" s="17">
        <v>0.120966540163986</v>
      </c>
      <c r="R329" s="17">
        <v>0.15530733684634401</v>
      </c>
      <c r="S329" s="17"/>
      <c r="T329" s="17">
        <v>0.13441280160171801</v>
      </c>
      <c r="U329" s="17">
        <v>0.17203952663215699</v>
      </c>
      <c r="V329" s="17">
        <v>0.16705720518509801</v>
      </c>
      <c r="W329" s="17">
        <v>0.17335699559154799</v>
      </c>
      <c r="X329" s="17">
        <v>0.154066082786005</v>
      </c>
    </row>
    <row r="330" spans="2:24">
      <c r="B330" t="s">
        <v>61</v>
      </c>
      <c r="C330" s="17">
        <v>9.43398333087202E-2</v>
      </c>
      <c r="D330" s="17">
        <v>0.10416909817211301</v>
      </c>
      <c r="E330" s="17">
        <v>6.3537167245140094E-2</v>
      </c>
      <c r="F330" s="17">
        <v>8.2634546930111602E-2</v>
      </c>
      <c r="G330" s="17">
        <v>7.8459538833343001E-2</v>
      </c>
      <c r="H330" s="17">
        <v>7.9579352972169504E-2</v>
      </c>
      <c r="I330" s="17">
        <v>0.14524619861674501</v>
      </c>
      <c r="J330" s="17"/>
      <c r="K330" s="17">
        <v>7.1687457910354302E-2</v>
      </c>
      <c r="L330" s="17">
        <v>0.11395069725363299</v>
      </c>
      <c r="M330" s="17"/>
      <c r="N330" s="17">
        <v>0.12874095974244701</v>
      </c>
      <c r="O330" s="17">
        <v>8.1710808462227003E-2</v>
      </c>
      <c r="P330" s="17">
        <v>7.4452813540722904E-2</v>
      </c>
      <c r="Q330" s="17">
        <v>6.65091266761937E-2</v>
      </c>
      <c r="R330" s="17">
        <v>5.8146578727176497E-2</v>
      </c>
      <c r="S330" s="17"/>
      <c r="T330" s="17">
        <v>5.6323286694827897E-2</v>
      </c>
      <c r="U330" s="17">
        <v>8.0972659240049594E-2</v>
      </c>
      <c r="V330" s="17">
        <v>6.5268040482753295E-2</v>
      </c>
      <c r="W330" s="17">
        <v>8.6261511144271497E-2</v>
      </c>
      <c r="X330" s="17">
        <v>0.101297527040112</v>
      </c>
    </row>
    <row r="331" spans="2:24">
      <c r="C331" s="17"/>
      <c r="D331" s="17"/>
      <c r="E331" s="17"/>
      <c r="F331" s="17"/>
      <c r="G331" s="17"/>
      <c r="H331" s="17"/>
      <c r="I331" s="17"/>
      <c r="J331" s="17"/>
      <c r="K331" s="17"/>
      <c r="L331" s="17"/>
      <c r="M331" s="17"/>
      <c r="N331" s="17"/>
      <c r="O331" s="17"/>
      <c r="P331" s="17"/>
      <c r="Q331" s="17"/>
      <c r="R331" s="17"/>
      <c r="S331" s="17"/>
      <c r="T331" s="17"/>
      <c r="U331" s="17"/>
      <c r="V331" s="17"/>
      <c r="W331" s="17"/>
      <c r="X331" s="17"/>
    </row>
    <row r="332" spans="2:24">
      <c r="B332" s="6" t="s">
        <v>152</v>
      </c>
      <c r="C332" s="17"/>
      <c r="D332" s="17"/>
      <c r="E332" s="17"/>
      <c r="F332" s="17"/>
      <c r="G332" s="17"/>
      <c r="H332" s="17"/>
      <c r="I332" s="17"/>
      <c r="J332" s="17"/>
      <c r="K332" s="17"/>
      <c r="L332" s="17"/>
      <c r="M332" s="17"/>
      <c r="N332" s="17"/>
      <c r="O332" s="17"/>
      <c r="P332" s="17"/>
      <c r="Q332" s="17"/>
      <c r="R332" s="17"/>
      <c r="S332" s="17"/>
      <c r="T332" s="17"/>
      <c r="U332" s="17"/>
      <c r="V332" s="17"/>
      <c r="W332" s="17"/>
      <c r="X332" s="17"/>
    </row>
    <row r="333" spans="2:24">
      <c r="B333" s="21" t="s">
        <v>15</v>
      </c>
      <c r="C333" s="17"/>
      <c r="D333" s="17"/>
      <c r="E333" s="17"/>
      <c r="F333" s="17"/>
      <c r="G333" s="17"/>
      <c r="H333" s="17"/>
      <c r="I333" s="17"/>
      <c r="J333" s="17"/>
      <c r="K333" s="17"/>
      <c r="L333" s="17"/>
      <c r="M333" s="17"/>
      <c r="N333" s="17"/>
      <c r="O333" s="17"/>
      <c r="P333" s="17"/>
      <c r="Q333" s="17"/>
      <c r="R333" s="17"/>
      <c r="S333" s="17"/>
      <c r="T333" s="17"/>
      <c r="U333" s="17"/>
      <c r="V333" s="17"/>
      <c r="W333" s="17"/>
      <c r="X333" s="17"/>
    </row>
    <row r="334" spans="2:24">
      <c r="B334" t="s">
        <v>140</v>
      </c>
      <c r="C334" s="17">
        <v>0.105420045578</v>
      </c>
      <c r="D334" s="17">
        <v>0.108457338023359</v>
      </c>
      <c r="E334" s="17">
        <v>0.16810993639201799</v>
      </c>
      <c r="F334" s="17">
        <v>0.125379941218103</v>
      </c>
      <c r="G334" s="17">
        <v>9.7681077000585606E-2</v>
      </c>
      <c r="H334" s="17">
        <v>7.12031603987546E-2</v>
      </c>
      <c r="I334" s="17">
        <v>6.5328628712317802E-2</v>
      </c>
      <c r="J334" s="17"/>
      <c r="K334" s="17">
        <v>0.12065126821975</v>
      </c>
      <c r="L334" s="17">
        <v>9.1057759123589599E-2</v>
      </c>
      <c r="M334" s="17"/>
      <c r="N334" s="17">
        <v>8.8730502474130807E-2</v>
      </c>
      <c r="O334" s="17">
        <v>9.4643825762873501E-2</v>
      </c>
      <c r="P334" s="17">
        <v>9.8443156073138194E-2</v>
      </c>
      <c r="Q334" s="17">
        <v>0.10125934678384101</v>
      </c>
      <c r="R334" s="17">
        <v>0.205116260656588</v>
      </c>
      <c r="S334" s="17"/>
      <c r="T334" s="17">
        <v>0.165888128327801</v>
      </c>
      <c r="U334" s="17">
        <v>0.107140215347343</v>
      </c>
      <c r="V334" s="17">
        <v>0.108480021350218</v>
      </c>
      <c r="W334" s="17">
        <v>7.2867929231459697E-2</v>
      </c>
      <c r="X334" s="17">
        <v>9.0334271757108495E-2</v>
      </c>
    </row>
    <row r="335" spans="2:24">
      <c r="B335" t="s">
        <v>141</v>
      </c>
      <c r="C335" s="17">
        <v>0.220799521766396</v>
      </c>
      <c r="D335" s="17">
        <v>0.24678354673094999</v>
      </c>
      <c r="E335" s="17">
        <v>0.28193875200427099</v>
      </c>
      <c r="F335" s="17">
        <v>0.23826418271484801</v>
      </c>
      <c r="G335" s="17">
        <v>0.21280199463621899</v>
      </c>
      <c r="H335" s="17">
        <v>0.20537232561608099</v>
      </c>
      <c r="I335" s="17">
        <v>0.15643854063245799</v>
      </c>
      <c r="J335" s="17"/>
      <c r="K335" s="17">
        <v>0.23970576534765101</v>
      </c>
      <c r="L335" s="17">
        <v>0.20341786969113901</v>
      </c>
      <c r="M335" s="17"/>
      <c r="N335" s="17">
        <v>0.16358238902039601</v>
      </c>
      <c r="O335" s="17">
        <v>0.23383434857664001</v>
      </c>
      <c r="P335" s="17">
        <v>0.23872605797701599</v>
      </c>
      <c r="Q335" s="17">
        <v>0.23842377001690801</v>
      </c>
      <c r="R335" s="17">
        <v>0.28579721662436502</v>
      </c>
      <c r="S335" s="17"/>
      <c r="T335" s="17">
        <v>0.27141476163307399</v>
      </c>
      <c r="U335" s="17">
        <v>0.229819511309548</v>
      </c>
      <c r="V335" s="17">
        <v>0.24544040967692701</v>
      </c>
      <c r="W335" s="17">
        <v>0.26787893699869803</v>
      </c>
      <c r="X335" s="17">
        <v>0.19151021450823499</v>
      </c>
    </row>
    <row r="336" spans="2:24">
      <c r="B336" t="s">
        <v>142</v>
      </c>
      <c r="C336" s="17">
        <v>0.29333568032874702</v>
      </c>
      <c r="D336" s="17">
        <v>0.25083317378770098</v>
      </c>
      <c r="E336" s="17">
        <v>0.23438121581185201</v>
      </c>
      <c r="F336" s="17">
        <v>0.32068272888710198</v>
      </c>
      <c r="G336" s="17">
        <v>0.32243919150149097</v>
      </c>
      <c r="H336" s="17">
        <v>0.32691948521906</v>
      </c>
      <c r="I336" s="17">
        <v>0.30096165101947497</v>
      </c>
      <c r="J336" s="17"/>
      <c r="K336" s="17">
        <v>0.28270076946364697</v>
      </c>
      <c r="L336" s="17">
        <v>0.30321921059449197</v>
      </c>
      <c r="M336" s="17"/>
      <c r="N336" s="17">
        <v>0.30826280213501001</v>
      </c>
      <c r="O336" s="17">
        <v>0.26126075550062799</v>
      </c>
      <c r="P336" s="17">
        <v>0.34247898469962601</v>
      </c>
      <c r="Q336" s="17">
        <v>0.283120066341568</v>
      </c>
      <c r="R336" s="17">
        <v>0.27845935352203599</v>
      </c>
      <c r="S336" s="17"/>
      <c r="T336" s="17">
        <v>0.29034817416067099</v>
      </c>
      <c r="U336" s="17">
        <v>0.26805097565866198</v>
      </c>
      <c r="V336" s="17">
        <v>0.31338054126499598</v>
      </c>
      <c r="W336" s="17">
        <v>0.281060052303088</v>
      </c>
      <c r="X336" s="17">
        <v>0.35603906264801</v>
      </c>
    </row>
    <row r="337" spans="2:24">
      <c r="B337" t="s">
        <v>143</v>
      </c>
      <c r="C337" s="17">
        <v>0.124079351202949</v>
      </c>
      <c r="D337" s="17">
        <v>0.13565587811339899</v>
      </c>
      <c r="E337" s="17">
        <v>0.132339100561778</v>
      </c>
      <c r="F337" s="17">
        <v>0.12775675184913199</v>
      </c>
      <c r="G337" s="17">
        <v>0.123650490349852</v>
      </c>
      <c r="H337" s="17">
        <v>0.12700755272111</v>
      </c>
      <c r="I337" s="17">
        <v>0.105083294971079</v>
      </c>
      <c r="J337" s="17"/>
      <c r="K337" s="17">
        <v>0.128859849637881</v>
      </c>
      <c r="L337" s="17">
        <v>0.12002277443432401</v>
      </c>
      <c r="M337" s="17"/>
      <c r="N337" s="17">
        <v>0.12932711126684401</v>
      </c>
      <c r="O337" s="17">
        <v>0.14383309067814501</v>
      </c>
      <c r="P337" s="17">
        <v>0.113447419158209</v>
      </c>
      <c r="Q337" s="17">
        <v>0.115040252148592</v>
      </c>
      <c r="R337" s="17">
        <v>8.9826193841004903E-2</v>
      </c>
      <c r="S337" s="17"/>
      <c r="T337" s="17">
        <v>0.108689072809977</v>
      </c>
      <c r="U337" s="17">
        <v>0.144015076099305</v>
      </c>
      <c r="V337" s="17">
        <v>0.10064917869522599</v>
      </c>
      <c r="W337" s="17">
        <v>0.13761141628241</v>
      </c>
      <c r="X337" s="17">
        <v>9.8793995631547296E-2</v>
      </c>
    </row>
    <row r="338" spans="2:24">
      <c r="B338" t="s">
        <v>144</v>
      </c>
      <c r="C338" s="17">
        <v>0.118129758193769</v>
      </c>
      <c r="D338" s="17">
        <v>9.9032593090586707E-2</v>
      </c>
      <c r="E338" s="17">
        <v>0.112904752542377</v>
      </c>
      <c r="F338" s="17">
        <v>9.06804851623223E-2</v>
      </c>
      <c r="G338" s="17">
        <v>0.14337817098981701</v>
      </c>
      <c r="H338" s="17">
        <v>0.113936615658917</v>
      </c>
      <c r="I338" s="17">
        <v>0.13974203967042401</v>
      </c>
      <c r="J338" s="17"/>
      <c r="K338" s="17">
        <v>0.13399414912924201</v>
      </c>
      <c r="L338" s="17">
        <v>0.10321171777087</v>
      </c>
      <c r="M338" s="17"/>
      <c r="N338" s="17">
        <v>0.14967839788155701</v>
      </c>
      <c r="O338" s="17">
        <v>0.121657786215286</v>
      </c>
      <c r="P338" s="17">
        <v>0.107302560575147</v>
      </c>
      <c r="Q338" s="17">
        <v>0.117313795562655</v>
      </c>
      <c r="R338" s="17">
        <v>7.2189828772768999E-2</v>
      </c>
      <c r="S338" s="17"/>
      <c r="T338" s="17">
        <v>7.7130388399904104E-2</v>
      </c>
      <c r="U338" s="17">
        <v>0.135775485433166</v>
      </c>
      <c r="V338" s="17">
        <v>0.108899113741367</v>
      </c>
      <c r="W338" s="17">
        <v>0.11834422397338901</v>
      </c>
      <c r="X338" s="17">
        <v>7.7469688863407105E-2</v>
      </c>
    </row>
    <row r="339" spans="2:24">
      <c r="B339" t="s">
        <v>61</v>
      </c>
      <c r="C339" s="17">
        <v>0.13823564293013901</v>
      </c>
      <c r="D339" s="17">
        <v>0.159237470254004</v>
      </c>
      <c r="E339" s="17">
        <v>7.0326242687703905E-2</v>
      </c>
      <c r="F339" s="17">
        <v>9.7235910168492604E-2</v>
      </c>
      <c r="G339" s="17">
        <v>0.100049075522035</v>
      </c>
      <c r="H339" s="17">
        <v>0.155560860386078</v>
      </c>
      <c r="I339" s="17">
        <v>0.232445844994247</v>
      </c>
      <c r="J339" s="17"/>
      <c r="K339" s="17">
        <v>9.4088198201828593E-2</v>
      </c>
      <c r="L339" s="17">
        <v>0.179070668385586</v>
      </c>
      <c r="M339" s="17"/>
      <c r="N339" s="17">
        <v>0.16041879722206301</v>
      </c>
      <c r="O339" s="17">
        <v>0.14477019326642701</v>
      </c>
      <c r="P339" s="17">
        <v>9.96018215168641E-2</v>
      </c>
      <c r="Q339" s="17">
        <v>0.14484276914643601</v>
      </c>
      <c r="R339" s="17">
        <v>6.8611146583237706E-2</v>
      </c>
      <c r="S339" s="17"/>
      <c r="T339" s="17">
        <v>8.6529474668573303E-2</v>
      </c>
      <c r="U339" s="17">
        <v>0.115198736151976</v>
      </c>
      <c r="V339" s="17">
        <v>0.12315073527126499</v>
      </c>
      <c r="W339" s="17">
        <v>0.12223744121095501</v>
      </c>
      <c r="X339" s="17">
        <v>0.185852766591692</v>
      </c>
    </row>
    <row r="340" spans="2:24">
      <c r="C340" s="17"/>
      <c r="D340" s="17"/>
      <c r="E340" s="17"/>
      <c r="F340" s="17"/>
      <c r="G340" s="17"/>
      <c r="H340" s="17"/>
      <c r="I340" s="17"/>
      <c r="J340" s="17"/>
      <c r="K340" s="17"/>
      <c r="L340" s="17"/>
      <c r="M340" s="17"/>
      <c r="N340" s="17"/>
      <c r="O340" s="17"/>
      <c r="P340" s="17"/>
      <c r="Q340" s="17"/>
      <c r="R340" s="17"/>
      <c r="S340" s="17"/>
      <c r="T340" s="17"/>
      <c r="U340" s="17"/>
      <c r="V340" s="17"/>
      <c r="W340" s="17"/>
      <c r="X340" s="17"/>
    </row>
    <row r="341" spans="2:24">
      <c r="B341" s="6" t="s">
        <v>153</v>
      </c>
      <c r="C341" s="17"/>
      <c r="D341" s="17"/>
      <c r="E341" s="17"/>
      <c r="F341" s="17"/>
      <c r="G341" s="17"/>
      <c r="H341" s="17"/>
      <c r="I341" s="17"/>
      <c r="J341" s="17"/>
      <c r="K341" s="17"/>
      <c r="L341" s="17"/>
      <c r="M341" s="17"/>
      <c r="N341" s="17"/>
      <c r="O341" s="17"/>
      <c r="P341" s="17"/>
      <c r="Q341" s="17"/>
      <c r="R341" s="17"/>
      <c r="S341" s="17"/>
      <c r="T341" s="17"/>
      <c r="U341" s="17"/>
      <c r="V341" s="17"/>
      <c r="W341" s="17"/>
      <c r="X341" s="17"/>
    </row>
    <row r="342" spans="2:24">
      <c r="B342" s="21" t="s">
        <v>15</v>
      </c>
      <c r="C342" s="17"/>
      <c r="D342" s="17"/>
      <c r="E342" s="17"/>
      <c r="F342" s="17"/>
      <c r="G342" s="17"/>
      <c r="H342" s="17"/>
      <c r="I342" s="17"/>
      <c r="J342" s="17"/>
      <c r="K342" s="17"/>
      <c r="L342" s="17"/>
      <c r="M342" s="17"/>
      <c r="N342" s="17"/>
      <c r="O342" s="17"/>
      <c r="P342" s="17"/>
      <c r="Q342" s="17"/>
      <c r="R342" s="17"/>
      <c r="S342" s="17"/>
      <c r="T342" s="17"/>
      <c r="U342" s="17"/>
      <c r="V342" s="17"/>
      <c r="W342" s="17"/>
      <c r="X342" s="17"/>
    </row>
    <row r="343" spans="2:24">
      <c r="B343" t="s">
        <v>140</v>
      </c>
      <c r="C343" s="17">
        <v>0.118789581035459</v>
      </c>
      <c r="D343" s="17">
        <v>0.13238236964328201</v>
      </c>
      <c r="E343" s="17">
        <v>0.17858343467092699</v>
      </c>
      <c r="F343" s="17">
        <v>0.15252362712384601</v>
      </c>
      <c r="G343" s="17">
        <v>9.2336416878983807E-2</v>
      </c>
      <c r="H343" s="17">
        <v>8.2045266476646103E-2</v>
      </c>
      <c r="I343" s="17">
        <v>7.9711472318356E-2</v>
      </c>
      <c r="J343" s="17"/>
      <c r="K343" s="17">
        <v>0.124396122858129</v>
      </c>
      <c r="L343" s="17">
        <v>0.11389950636952401</v>
      </c>
      <c r="M343" s="17"/>
      <c r="N343" s="17">
        <v>0.110628483415386</v>
      </c>
      <c r="O343" s="17">
        <v>0.11143469682195099</v>
      </c>
      <c r="P343" s="17">
        <v>9.2430947509181099E-2</v>
      </c>
      <c r="Q343" s="17">
        <v>0.117842378458208</v>
      </c>
      <c r="R343" s="17">
        <v>0.21933185232138999</v>
      </c>
      <c r="S343" s="17"/>
      <c r="T343" s="17">
        <v>0.196845280237924</v>
      </c>
      <c r="U343" s="17">
        <v>8.8707262561986994E-2</v>
      </c>
      <c r="V343" s="17">
        <v>0.105097944234098</v>
      </c>
      <c r="W343" s="17">
        <v>0.13187254991306999</v>
      </c>
      <c r="X343" s="17">
        <v>0.109809430511133</v>
      </c>
    </row>
    <row r="344" spans="2:24">
      <c r="B344" t="s">
        <v>141</v>
      </c>
      <c r="C344" s="17">
        <v>0.24065292065350499</v>
      </c>
      <c r="D344" s="17">
        <v>0.23559676957193601</v>
      </c>
      <c r="E344" s="17">
        <v>0.31892292581027998</v>
      </c>
      <c r="F344" s="17">
        <v>0.230328465866563</v>
      </c>
      <c r="G344" s="17">
        <v>0.22192116410033699</v>
      </c>
      <c r="H344" s="17">
        <v>0.21470892860912499</v>
      </c>
      <c r="I344" s="17">
        <v>0.22132840504260801</v>
      </c>
      <c r="J344" s="17"/>
      <c r="K344" s="17">
        <v>0.25272024061444198</v>
      </c>
      <c r="L344" s="17">
        <v>0.229073602557264</v>
      </c>
      <c r="M344" s="17"/>
      <c r="N344" s="17">
        <v>0.213698033996991</v>
      </c>
      <c r="O344" s="17">
        <v>0.239297585913338</v>
      </c>
      <c r="P344" s="17">
        <v>0.27161683156863597</v>
      </c>
      <c r="Q344" s="17">
        <v>0.26124498517261202</v>
      </c>
      <c r="R344" s="17">
        <v>0.268728499086751</v>
      </c>
      <c r="S344" s="17"/>
      <c r="T344" s="17">
        <v>0.26782203989192999</v>
      </c>
      <c r="U344" s="17">
        <v>0.25147810360541301</v>
      </c>
      <c r="V344" s="17">
        <v>0.30353413275569702</v>
      </c>
      <c r="W344" s="17">
        <v>0.255501513533196</v>
      </c>
      <c r="X344" s="17">
        <v>0.222683067930145</v>
      </c>
    </row>
    <row r="345" spans="2:24">
      <c r="B345" t="s">
        <v>142</v>
      </c>
      <c r="C345" s="17">
        <v>0.30266196771886</v>
      </c>
      <c r="D345" s="17">
        <v>0.27698187981271999</v>
      </c>
      <c r="E345" s="17">
        <v>0.208775877360036</v>
      </c>
      <c r="F345" s="17">
        <v>0.30298005529665301</v>
      </c>
      <c r="G345" s="17">
        <v>0.34363594198512398</v>
      </c>
      <c r="H345" s="17">
        <v>0.343750985474995</v>
      </c>
      <c r="I345" s="17">
        <v>0.33498569520155302</v>
      </c>
      <c r="J345" s="17"/>
      <c r="K345" s="17">
        <v>0.31299841163425002</v>
      </c>
      <c r="L345" s="17">
        <v>0.29406125414780698</v>
      </c>
      <c r="M345" s="17"/>
      <c r="N345" s="17">
        <v>0.31594682438997002</v>
      </c>
      <c r="O345" s="17">
        <v>0.28492677652856002</v>
      </c>
      <c r="P345" s="17">
        <v>0.343113078327279</v>
      </c>
      <c r="Q345" s="17">
        <v>0.35905837602470397</v>
      </c>
      <c r="R345" s="17">
        <v>0.227587695143457</v>
      </c>
      <c r="S345" s="17"/>
      <c r="T345" s="17">
        <v>0.26139560371363701</v>
      </c>
      <c r="U345" s="17">
        <v>0.28954192958128899</v>
      </c>
      <c r="V345" s="17">
        <v>0.32695899854986199</v>
      </c>
      <c r="W345" s="17">
        <v>0.29614425267991301</v>
      </c>
      <c r="X345" s="17">
        <v>0.34897011974391301</v>
      </c>
    </row>
    <row r="346" spans="2:24">
      <c r="B346" t="s">
        <v>143</v>
      </c>
      <c r="C346" s="17">
        <v>0.139482119069159</v>
      </c>
      <c r="D346" s="17">
        <v>0.13965297700241899</v>
      </c>
      <c r="E346" s="17">
        <v>0.158026540170911</v>
      </c>
      <c r="F346" s="17">
        <v>0.13023150111835999</v>
      </c>
      <c r="G346" s="17">
        <v>0.11280280342360501</v>
      </c>
      <c r="H346" s="17">
        <v>0.16236209253916201</v>
      </c>
      <c r="I346" s="17">
        <v>0.138134906233743</v>
      </c>
      <c r="J346" s="17"/>
      <c r="K346" s="17">
        <v>0.125681435830545</v>
      </c>
      <c r="L346" s="17">
        <v>0.15265458861696499</v>
      </c>
      <c r="M346" s="17"/>
      <c r="N346" s="17">
        <v>0.11975081084082401</v>
      </c>
      <c r="O346" s="17">
        <v>0.16847508851961601</v>
      </c>
      <c r="P346" s="17">
        <v>0.16028675060281</v>
      </c>
      <c r="Q346" s="17">
        <v>0.117545338132535</v>
      </c>
      <c r="R346" s="17">
        <v>9.6266015587049295E-2</v>
      </c>
      <c r="S346" s="17"/>
      <c r="T346" s="17">
        <v>0.13846568482066601</v>
      </c>
      <c r="U346" s="17">
        <v>0.17066814136327299</v>
      </c>
      <c r="V346" s="17">
        <v>9.1155689037249202E-2</v>
      </c>
      <c r="W346" s="17">
        <v>0.12629897094772699</v>
      </c>
      <c r="X346" s="17">
        <v>0.146250011234245</v>
      </c>
    </row>
    <row r="347" spans="2:24">
      <c r="B347" t="s">
        <v>144</v>
      </c>
      <c r="C347" s="17">
        <v>0.13695912016091699</v>
      </c>
      <c r="D347" s="17">
        <v>0.139226132525227</v>
      </c>
      <c r="E347" s="17">
        <v>9.1824505360258005E-2</v>
      </c>
      <c r="F347" s="17">
        <v>0.118312079695455</v>
      </c>
      <c r="G347" s="17">
        <v>0.164705536001996</v>
      </c>
      <c r="H347" s="17">
        <v>0.13424091197540899</v>
      </c>
      <c r="I347" s="17">
        <v>0.166718008725288</v>
      </c>
      <c r="J347" s="17"/>
      <c r="K347" s="17">
        <v>0.13637571988389899</v>
      </c>
      <c r="L347" s="17">
        <v>0.13722378192266199</v>
      </c>
      <c r="M347" s="17"/>
      <c r="N347" s="17">
        <v>0.16937236399098199</v>
      </c>
      <c r="O347" s="17">
        <v>0.14178061736227701</v>
      </c>
      <c r="P347" s="17">
        <v>9.3379047920908606E-2</v>
      </c>
      <c r="Q347" s="17">
        <v>0.108134192834054</v>
      </c>
      <c r="R347" s="17">
        <v>0.13003172602625299</v>
      </c>
      <c r="S347" s="17"/>
      <c r="T347" s="17">
        <v>9.5006577092459604E-2</v>
      </c>
      <c r="U347" s="17">
        <v>0.15363076480032301</v>
      </c>
      <c r="V347" s="17">
        <v>0.14530157924411599</v>
      </c>
      <c r="W347" s="17">
        <v>0.143172535522363</v>
      </c>
      <c r="X347" s="17">
        <v>8.4062728777432094E-2</v>
      </c>
    </row>
    <row r="348" spans="2:24">
      <c r="B348" t="s">
        <v>61</v>
      </c>
      <c r="C348" s="17">
        <v>6.1454291362099303E-2</v>
      </c>
      <c r="D348" s="17">
        <v>7.6159871444415495E-2</v>
      </c>
      <c r="E348" s="17">
        <v>4.38667166275881E-2</v>
      </c>
      <c r="F348" s="17">
        <v>6.5624270899122802E-2</v>
      </c>
      <c r="G348" s="17">
        <v>6.4598137609955003E-2</v>
      </c>
      <c r="H348" s="17">
        <v>6.2891814924662406E-2</v>
      </c>
      <c r="I348" s="17">
        <v>5.91215124784523E-2</v>
      </c>
      <c r="J348" s="17"/>
      <c r="K348" s="17">
        <v>4.7828069178734597E-2</v>
      </c>
      <c r="L348" s="17">
        <v>7.3087266385777699E-2</v>
      </c>
      <c r="M348" s="17"/>
      <c r="N348" s="17">
        <v>7.0603483365846195E-2</v>
      </c>
      <c r="O348" s="17">
        <v>5.4085234854258597E-2</v>
      </c>
      <c r="P348" s="17">
        <v>3.9173344071184502E-2</v>
      </c>
      <c r="Q348" s="17">
        <v>3.61747293778866E-2</v>
      </c>
      <c r="R348" s="17">
        <v>5.8054211835098901E-2</v>
      </c>
      <c r="S348" s="17"/>
      <c r="T348" s="17">
        <v>4.0464814243383398E-2</v>
      </c>
      <c r="U348" s="17">
        <v>4.59737980877159E-2</v>
      </c>
      <c r="V348" s="17">
        <v>2.7951656178978102E-2</v>
      </c>
      <c r="W348" s="17">
        <v>4.7010177403729897E-2</v>
      </c>
      <c r="X348" s="17">
        <v>8.8224641803132803E-2</v>
      </c>
    </row>
    <row r="349" spans="2:24">
      <c r="C349" s="17"/>
      <c r="D349" s="17"/>
      <c r="E349" s="17"/>
      <c r="F349" s="17"/>
      <c r="G349" s="17"/>
      <c r="H349" s="17"/>
      <c r="I349" s="17"/>
      <c r="J349" s="17"/>
      <c r="K349" s="17"/>
      <c r="L349" s="17"/>
      <c r="M349" s="17"/>
      <c r="N349" s="17"/>
      <c r="O349" s="17"/>
      <c r="P349" s="17"/>
      <c r="Q349" s="17"/>
      <c r="R349" s="17"/>
      <c r="S349" s="17"/>
      <c r="T349" s="17"/>
      <c r="U349" s="17"/>
      <c r="V349" s="17"/>
      <c r="W349" s="17"/>
      <c r="X349" s="17"/>
    </row>
    <row r="350" spans="2:24">
      <c r="B350" s="6" t="s">
        <v>154</v>
      </c>
      <c r="C350" s="17"/>
      <c r="D350" s="17"/>
      <c r="E350" s="17"/>
      <c r="F350" s="17"/>
      <c r="G350" s="17"/>
      <c r="H350" s="17"/>
      <c r="I350" s="17"/>
      <c r="J350" s="17"/>
      <c r="K350" s="17"/>
      <c r="L350" s="17"/>
      <c r="M350" s="17"/>
      <c r="N350" s="17"/>
      <c r="O350" s="17"/>
      <c r="P350" s="17"/>
      <c r="Q350" s="17"/>
      <c r="R350" s="17"/>
      <c r="S350" s="17"/>
      <c r="T350" s="17"/>
      <c r="U350" s="17"/>
      <c r="V350" s="17"/>
      <c r="W350" s="17"/>
      <c r="X350" s="17"/>
    </row>
    <row r="351" spans="2:24">
      <c r="B351" s="21" t="s">
        <v>15</v>
      </c>
      <c r="C351" s="17"/>
      <c r="D351" s="17"/>
      <c r="E351" s="17"/>
      <c r="F351" s="17"/>
      <c r="G351" s="17"/>
      <c r="H351" s="17"/>
      <c r="I351" s="17"/>
      <c r="J351" s="17"/>
      <c r="K351" s="17"/>
      <c r="L351" s="17"/>
      <c r="M351" s="17"/>
      <c r="N351" s="17"/>
      <c r="O351" s="17"/>
      <c r="P351" s="17"/>
      <c r="Q351" s="17"/>
      <c r="R351" s="17"/>
      <c r="S351" s="17"/>
      <c r="T351" s="17"/>
      <c r="U351" s="17"/>
      <c r="V351" s="17"/>
      <c r="W351" s="17"/>
      <c r="X351" s="17"/>
    </row>
    <row r="352" spans="2:24">
      <c r="B352" t="s">
        <v>155</v>
      </c>
      <c r="C352" s="17">
        <v>0.45007152737895301</v>
      </c>
      <c r="D352" s="17">
        <v>0.42713933460216003</v>
      </c>
      <c r="E352" s="17">
        <v>0.42946172716395697</v>
      </c>
      <c r="F352" s="17">
        <v>0.45125928825371903</v>
      </c>
      <c r="G352" s="17">
        <v>0.41650107113252699</v>
      </c>
      <c r="H352" s="17">
        <v>0.49365245454971202</v>
      </c>
      <c r="I352" s="17">
        <v>0.47905728150549198</v>
      </c>
      <c r="J352" s="17"/>
      <c r="K352" s="17">
        <v>0.446047473525227</v>
      </c>
      <c r="L352" s="17">
        <v>0.45623585497969998</v>
      </c>
      <c r="M352" s="17"/>
      <c r="N352" s="17">
        <v>0.45308143011060698</v>
      </c>
      <c r="O352" s="17">
        <v>0.481983949738295</v>
      </c>
      <c r="P352" s="17">
        <v>0.42393572274143199</v>
      </c>
      <c r="Q352" s="17">
        <v>0.45820525424617398</v>
      </c>
      <c r="R352" s="17">
        <v>0.39201296677277198</v>
      </c>
      <c r="S352" s="17"/>
      <c r="T352" s="17">
        <v>0.40366700264108402</v>
      </c>
      <c r="U352" s="17">
        <v>0.44820852991853599</v>
      </c>
      <c r="V352" s="17">
        <v>0.48267247261199903</v>
      </c>
      <c r="W352" s="17">
        <v>0.495068632628482</v>
      </c>
      <c r="X352" s="17">
        <v>0.44408053545216902</v>
      </c>
    </row>
    <row r="353" spans="2:24">
      <c r="B353" t="s">
        <v>156</v>
      </c>
      <c r="C353" s="17">
        <v>0.33784037451059201</v>
      </c>
      <c r="D353" s="17">
        <v>0.28883685158354899</v>
      </c>
      <c r="E353" s="17">
        <v>0.33653696503584402</v>
      </c>
      <c r="F353" s="17">
        <v>0.36834223039549102</v>
      </c>
      <c r="G353" s="17">
        <v>0.31607774825979301</v>
      </c>
      <c r="H353" s="17">
        <v>0.35860527479613202</v>
      </c>
      <c r="I353" s="17">
        <v>0.35014919940005501</v>
      </c>
      <c r="J353" s="17"/>
      <c r="K353" s="17">
        <v>0.31516189037504899</v>
      </c>
      <c r="L353" s="17">
        <v>0.359687834955632</v>
      </c>
      <c r="M353" s="17"/>
      <c r="N353" s="17">
        <v>0.32634877858497202</v>
      </c>
      <c r="O353" s="17">
        <v>0.32023415087408502</v>
      </c>
      <c r="P353" s="17">
        <v>0.35196537240513698</v>
      </c>
      <c r="Q353" s="17">
        <v>0.39933986465594701</v>
      </c>
      <c r="R353" s="17">
        <v>0.32311068010224397</v>
      </c>
      <c r="S353" s="17"/>
      <c r="T353" s="17">
        <v>0.31338403114491398</v>
      </c>
      <c r="U353" s="17">
        <v>0.33688207546770399</v>
      </c>
      <c r="V353" s="17">
        <v>0.33618913754637902</v>
      </c>
      <c r="W353" s="17">
        <v>0.328032904070093</v>
      </c>
      <c r="X353" s="17">
        <v>0.33125371316348901</v>
      </c>
    </row>
    <row r="354" spans="2:24">
      <c r="B354" t="s">
        <v>157</v>
      </c>
      <c r="C354" s="17">
        <v>0.31425463673996601</v>
      </c>
      <c r="D354" s="17">
        <v>0.30430090622946798</v>
      </c>
      <c r="E354" s="17">
        <v>0.307759079744437</v>
      </c>
      <c r="F354" s="17">
        <v>0.29693924428588703</v>
      </c>
      <c r="G354" s="17">
        <v>0.31767803656549398</v>
      </c>
      <c r="H354" s="17">
        <v>0.312565938681723</v>
      </c>
      <c r="I354" s="17">
        <v>0.338612702268698</v>
      </c>
      <c r="J354" s="17"/>
      <c r="K354" s="17">
        <v>0.324607846498779</v>
      </c>
      <c r="L354" s="17">
        <v>0.304710414387386</v>
      </c>
      <c r="M354" s="17"/>
      <c r="N354" s="17">
        <v>0.28763722251552298</v>
      </c>
      <c r="O354" s="17">
        <v>0.34077244246219002</v>
      </c>
      <c r="P354" s="17">
        <v>0.32797233930529301</v>
      </c>
      <c r="Q354" s="17">
        <v>0.28540849127397599</v>
      </c>
      <c r="R354" s="17">
        <v>0.322793044180541</v>
      </c>
      <c r="S354" s="17"/>
      <c r="T354" s="17">
        <v>0.292482549515796</v>
      </c>
      <c r="U354" s="17">
        <v>0.33658571846434199</v>
      </c>
      <c r="V354" s="17">
        <v>0.28988359481471698</v>
      </c>
      <c r="W354" s="17">
        <v>0.35370989243905099</v>
      </c>
      <c r="X354" s="17">
        <v>0.34807498828706701</v>
      </c>
    </row>
    <row r="355" spans="2:24">
      <c r="B355" t="s">
        <v>158</v>
      </c>
      <c r="C355" s="17">
        <v>0.28857603371023399</v>
      </c>
      <c r="D355" s="17">
        <v>0.33577286832582898</v>
      </c>
      <c r="E355" s="17">
        <v>0.31585413288282299</v>
      </c>
      <c r="F355" s="17">
        <v>0.29584614287376698</v>
      </c>
      <c r="G355" s="17">
        <v>0.308849527487777</v>
      </c>
      <c r="H355" s="17">
        <v>0.26726199823970498</v>
      </c>
      <c r="I355" s="17">
        <v>0.227068439088841</v>
      </c>
      <c r="J355" s="17"/>
      <c r="K355" s="17">
        <v>0.29342473735926999</v>
      </c>
      <c r="L355" s="17">
        <v>0.28426230808274799</v>
      </c>
      <c r="M355" s="17"/>
      <c r="N355" s="17">
        <v>0.29899543431301201</v>
      </c>
      <c r="O355" s="17">
        <v>0.292539144829977</v>
      </c>
      <c r="P355" s="17">
        <v>0.26660670541522602</v>
      </c>
      <c r="Q355" s="17">
        <v>0.30395593956800099</v>
      </c>
      <c r="R355" s="17">
        <v>0.28263289806064301</v>
      </c>
      <c r="S355" s="17"/>
      <c r="T355" s="17">
        <v>0.30828517604382499</v>
      </c>
      <c r="U355" s="17">
        <v>0.33777589613778902</v>
      </c>
      <c r="V355" s="17">
        <v>0.24015965366686501</v>
      </c>
      <c r="W355" s="17">
        <v>0.27438840493685801</v>
      </c>
      <c r="X355" s="17">
        <v>0.22971993015755099</v>
      </c>
    </row>
    <row r="356" spans="2:24">
      <c r="B356" t="s">
        <v>159</v>
      </c>
      <c r="C356" s="17">
        <v>0.245004803170112</v>
      </c>
      <c r="D356" s="17">
        <v>0.27141256982767198</v>
      </c>
      <c r="E356" s="17">
        <v>0.246254601528103</v>
      </c>
      <c r="F356" s="17">
        <v>0.27666873532020098</v>
      </c>
      <c r="G356" s="17">
        <v>0.25126436816386599</v>
      </c>
      <c r="H356" s="17">
        <v>0.21393762024683899</v>
      </c>
      <c r="I356" s="17">
        <v>0.21642999292777701</v>
      </c>
      <c r="J356" s="17"/>
      <c r="K356" s="17">
        <v>0.24932598145812701</v>
      </c>
      <c r="L356" s="17">
        <v>0.241996731049094</v>
      </c>
      <c r="M356" s="17"/>
      <c r="N356" s="17">
        <v>0.22047225123113601</v>
      </c>
      <c r="O356" s="17">
        <v>0.255417166634064</v>
      </c>
      <c r="P356" s="17">
        <v>0.27641268259263602</v>
      </c>
      <c r="Q356" s="17">
        <v>0.22936045424908899</v>
      </c>
      <c r="R356" s="17">
        <v>0.25368748419697001</v>
      </c>
      <c r="S356" s="17"/>
      <c r="T356" s="17">
        <v>0.25304071034390302</v>
      </c>
      <c r="U356" s="17">
        <v>0.24871688207383599</v>
      </c>
      <c r="V356" s="17">
        <v>0.22470814221999499</v>
      </c>
      <c r="W356" s="17">
        <v>0.33390088632999698</v>
      </c>
      <c r="X356" s="17">
        <v>0.234817565468597</v>
      </c>
    </row>
    <row r="357" spans="2:24">
      <c r="B357" t="s">
        <v>160</v>
      </c>
      <c r="C357" s="17">
        <v>0.23849211836388801</v>
      </c>
      <c r="D357" s="17">
        <v>0.237900077699532</v>
      </c>
      <c r="E357" s="17">
        <v>0.32171827794836599</v>
      </c>
      <c r="F357" s="17">
        <v>0.20960790922220901</v>
      </c>
      <c r="G357" s="17">
        <v>0.21155441822436499</v>
      </c>
      <c r="H357" s="17">
        <v>0.28198508290584301</v>
      </c>
      <c r="I357" s="17">
        <v>0.18742401922150101</v>
      </c>
      <c r="J357" s="17"/>
      <c r="K357" s="17">
        <v>0.24147775025578899</v>
      </c>
      <c r="L357" s="17">
        <v>0.235750770302354</v>
      </c>
      <c r="M357" s="17"/>
      <c r="N357" s="17">
        <v>0.26547716295816098</v>
      </c>
      <c r="O357" s="17">
        <v>0.221491392086474</v>
      </c>
      <c r="P357" s="17">
        <v>0.24808071815964899</v>
      </c>
      <c r="Q357" s="17">
        <v>0.22327036926963101</v>
      </c>
      <c r="R357" s="17">
        <v>0.25825224493003901</v>
      </c>
      <c r="S357" s="17"/>
      <c r="T357" s="17">
        <v>0.262946273194614</v>
      </c>
      <c r="U357" s="17">
        <v>0.22640683687878099</v>
      </c>
      <c r="V357" s="17">
        <v>0.26828371611645402</v>
      </c>
      <c r="W357" s="17">
        <v>0.25981035791073498</v>
      </c>
      <c r="X357" s="17">
        <v>0.230093841361943</v>
      </c>
    </row>
    <row r="358" spans="2:24">
      <c r="B358" t="s">
        <v>161</v>
      </c>
      <c r="C358" s="17">
        <v>0.18692736137594301</v>
      </c>
      <c r="D358" s="17">
        <v>0.16081537934347201</v>
      </c>
      <c r="E358" s="17">
        <v>0.15928047312476001</v>
      </c>
      <c r="F358" s="17">
        <v>0.190609985267918</v>
      </c>
      <c r="G358" s="17">
        <v>0.19344534857142101</v>
      </c>
      <c r="H358" s="17">
        <v>0.18264989267068199</v>
      </c>
      <c r="I358" s="17">
        <v>0.221270228712725</v>
      </c>
      <c r="J358" s="17"/>
      <c r="K358" s="17">
        <v>0.19579720209370799</v>
      </c>
      <c r="L358" s="17">
        <v>0.177221832656142</v>
      </c>
      <c r="M358" s="17"/>
      <c r="N358" s="17">
        <v>0.14024542184907501</v>
      </c>
      <c r="O358" s="17">
        <v>0.20200855654158301</v>
      </c>
      <c r="P358" s="17">
        <v>0.19081250150141499</v>
      </c>
      <c r="Q358" s="17">
        <v>0.213787525445259</v>
      </c>
      <c r="R358" s="17">
        <v>0.23008455726466701</v>
      </c>
      <c r="S358" s="17"/>
      <c r="T358" s="17">
        <v>0.233421577303141</v>
      </c>
      <c r="U358" s="17">
        <v>0.149169168121256</v>
      </c>
      <c r="V358" s="17">
        <v>0.19715934133291299</v>
      </c>
      <c r="W358" s="17">
        <v>0.206897686896413</v>
      </c>
      <c r="X358" s="17">
        <v>0.23863065064618599</v>
      </c>
    </row>
    <row r="359" spans="2:24">
      <c r="B359" t="s">
        <v>162</v>
      </c>
      <c r="C359" s="17">
        <v>0.17764904198838799</v>
      </c>
      <c r="D359" s="17">
        <v>0.194345881589959</v>
      </c>
      <c r="E359" s="17">
        <v>0.192642520071753</v>
      </c>
      <c r="F359" s="17">
        <v>0.175076253082105</v>
      </c>
      <c r="G359" s="17">
        <v>0.15579308367196901</v>
      </c>
      <c r="H359" s="17">
        <v>0.185592456774965</v>
      </c>
      <c r="I359" s="17">
        <v>0.16891302021589799</v>
      </c>
      <c r="J359" s="17"/>
      <c r="K359" s="17">
        <v>0.1658156696801</v>
      </c>
      <c r="L359" s="17">
        <v>0.19009434425617</v>
      </c>
      <c r="M359" s="17"/>
      <c r="N359" s="17">
        <v>0.158835524654521</v>
      </c>
      <c r="O359" s="17">
        <v>0.15313087743293299</v>
      </c>
      <c r="P359" s="17">
        <v>0.18650708077497699</v>
      </c>
      <c r="Q359" s="17">
        <v>0.23930082676237599</v>
      </c>
      <c r="R359" s="17">
        <v>0.20680707129016401</v>
      </c>
      <c r="S359" s="17"/>
      <c r="T359" s="17">
        <v>0.18361894599533701</v>
      </c>
      <c r="U359" s="17">
        <v>0.18185643194711301</v>
      </c>
      <c r="V359" s="17">
        <v>0.21267057989567201</v>
      </c>
      <c r="W359" s="17">
        <v>0.166762670551863</v>
      </c>
      <c r="X359" s="17">
        <v>0.17064083187333001</v>
      </c>
    </row>
    <row r="360" spans="2:24">
      <c r="B360" t="s">
        <v>163</v>
      </c>
      <c r="C360" s="17">
        <v>0.15926634731567099</v>
      </c>
      <c r="D360" s="17">
        <v>0.140175855010407</v>
      </c>
      <c r="E360" s="17">
        <v>0.17287071849960201</v>
      </c>
      <c r="F360" s="17">
        <v>0.152858525405485</v>
      </c>
      <c r="G360" s="17">
        <v>0.18645102379388301</v>
      </c>
      <c r="H360" s="17">
        <v>0.13127287761290701</v>
      </c>
      <c r="I360" s="17">
        <v>0.16276530668904901</v>
      </c>
      <c r="J360" s="17"/>
      <c r="K360" s="17">
        <v>0.16683674526534401</v>
      </c>
      <c r="L360" s="17">
        <v>0.15265776318736199</v>
      </c>
      <c r="M360" s="17"/>
      <c r="N360" s="17">
        <v>0.14197627980163899</v>
      </c>
      <c r="O360" s="17">
        <v>0.159904617280097</v>
      </c>
      <c r="P360" s="17">
        <v>0.19093080051984701</v>
      </c>
      <c r="Q360" s="17">
        <v>0.17355553893976999</v>
      </c>
      <c r="R360" s="17">
        <v>0.14637508862770099</v>
      </c>
      <c r="S360" s="17"/>
      <c r="T360" s="17">
        <v>0.16253719027455299</v>
      </c>
      <c r="U360" s="17">
        <v>0.17637004721047</v>
      </c>
      <c r="V360" s="17">
        <v>0.16617540645863599</v>
      </c>
      <c r="W360" s="17">
        <v>0.16185641391535099</v>
      </c>
      <c r="X360" s="17">
        <v>0.12991253458087099</v>
      </c>
    </row>
    <row r="361" spans="2:24">
      <c r="B361" t="s">
        <v>164</v>
      </c>
      <c r="C361" s="17">
        <v>0.15332990219884801</v>
      </c>
      <c r="D361" s="17">
        <v>0.16101610054990001</v>
      </c>
      <c r="E361" s="17">
        <v>0.132421153465097</v>
      </c>
      <c r="F361" s="17">
        <v>0.15728698552301601</v>
      </c>
      <c r="G361" s="17">
        <v>0.193993894906514</v>
      </c>
      <c r="H361" s="17">
        <v>0.16767861610238499</v>
      </c>
      <c r="I361" s="17">
        <v>0.11941018987902099</v>
      </c>
      <c r="J361" s="17"/>
      <c r="K361" s="17">
        <v>0.18660866348865299</v>
      </c>
      <c r="L361" s="17">
        <v>0.12156785481514</v>
      </c>
      <c r="M361" s="17"/>
      <c r="N361" s="17">
        <v>0.18031214412964799</v>
      </c>
      <c r="O361" s="17">
        <v>0.149703327278394</v>
      </c>
      <c r="P361" s="17">
        <v>0.16348922548141501</v>
      </c>
      <c r="Q361" s="17">
        <v>0.114933363001296</v>
      </c>
      <c r="R361" s="17">
        <v>0.16079736633116601</v>
      </c>
      <c r="S361" s="17"/>
      <c r="T361" s="17">
        <v>0.15320835060465801</v>
      </c>
      <c r="U361" s="17">
        <v>0.17661797735392201</v>
      </c>
      <c r="V361" s="17">
        <v>0.16207791409281899</v>
      </c>
      <c r="W361" s="17">
        <v>0.135143776126365</v>
      </c>
      <c r="X361" s="17">
        <v>0.12803076182089901</v>
      </c>
    </row>
    <row r="362" spans="2:24">
      <c r="B362" t="s">
        <v>61</v>
      </c>
      <c r="C362" s="17">
        <v>4.1774503545710003E-2</v>
      </c>
      <c r="D362" s="17">
        <v>5.4285773089967702E-2</v>
      </c>
      <c r="E362" s="17">
        <v>2.0575642378208199E-2</v>
      </c>
      <c r="F362" s="17">
        <v>2.8711828860379301E-2</v>
      </c>
      <c r="G362" s="17">
        <v>5.3272458375675603E-2</v>
      </c>
      <c r="H362" s="17">
        <v>3.8222132174479603E-2</v>
      </c>
      <c r="I362" s="17">
        <v>5.4465535289688602E-2</v>
      </c>
      <c r="J362" s="17"/>
      <c r="K362" s="17">
        <v>2.8715582124906901E-2</v>
      </c>
      <c r="L362" s="17">
        <v>5.2755487446874701E-2</v>
      </c>
      <c r="M362" s="17"/>
      <c r="N362" s="17">
        <v>5.2370181256571703E-2</v>
      </c>
      <c r="O362" s="17">
        <v>3.3988047481467998E-2</v>
      </c>
      <c r="P362" s="17">
        <v>2.5375495153514099E-2</v>
      </c>
      <c r="Q362" s="17">
        <v>4.1832052270093199E-2</v>
      </c>
      <c r="R362" s="17">
        <v>2.9823008770167699E-2</v>
      </c>
      <c r="S362" s="17"/>
      <c r="T362" s="17">
        <v>2.5300217802435899E-2</v>
      </c>
      <c r="U362" s="17">
        <v>2.6111758305659701E-2</v>
      </c>
      <c r="V362" s="17">
        <v>2.7906282042809601E-2</v>
      </c>
      <c r="W362" s="17">
        <v>1.9109893100773899E-2</v>
      </c>
      <c r="X362" s="17">
        <v>5.7299207777600898E-2</v>
      </c>
    </row>
    <row r="363" spans="2:24">
      <c r="B363" t="s">
        <v>165</v>
      </c>
      <c r="C363" s="17">
        <v>3.2715327253160197E-2</v>
      </c>
      <c r="D363" s="17">
        <v>2.19366656220332E-2</v>
      </c>
      <c r="E363" s="17">
        <v>1.7511990952956701E-2</v>
      </c>
      <c r="F363" s="17">
        <v>2.30699574643164E-2</v>
      </c>
      <c r="G363" s="17">
        <v>2.5059856793665101E-2</v>
      </c>
      <c r="H363" s="17">
        <v>3.8226231910390297E-2</v>
      </c>
      <c r="I363" s="17">
        <v>6.2606720648512498E-2</v>
      </c>
      <c r="J363" s="17"/>
      <c r="K363" s="17">
        <v>3.3615681973839802E-2</v>
      </c>
      <c r="L363" s="17">
        <v>3.1997660299462299E-2</v>
      </c>
      <c r="M363" s="17"/>
      <c r="N363" s="17">
        <v>4.2422786707532002E-2</v>
      </c>
      <c r="O363" s="17">
        <v>2.3229980188782098E-2</v>
      </c>
      <c r="P363" s="17">
        <v>4.0231204024752797E-2</v>
      </c>
      <c r="Q363" s="17">
        <v>3.5221456607624602E-2</v>
      </c>
      <c r="R363" s="17">
        <v>3.2138285780074098E-2</v>
      </c>
      <c r="S363" s="17"/>
      <c r="T363" s="17">
        <v>3.8752124824408901E-2</v>
      </c>
      <c r="U363" s="17">
        <v>2.23406049430021E-2</v>
      </c>
      <c r="V363" s="17">
        <v>4.5355296287337601E-2</v>
      </c>
      <c r="W363" s="17">
        <v>1.40623663194801E-2</v>
      </c>
      <c r="X363" s="17">
        <v>1.92617678255484E-2</v>
      </c>
    </row>
    <row r="364" spans="2:24">
      <c r="C364" s="17"/>
      <c r="D364" s="17"/>
      <c r="E364" s="17"/>
      <c r="F364" s="17"/>
      <c r="G364" s="17"/>
      <c r="H364" s="17"/>
      <c r="I364" s="17"/>
      <c r="J364" s="17"/>
      <c r="K364" s="17"/>
      <c r="L364" s="17"/>
      <c r="M364" s="17"/>
      <c r="N364" s="17"/>
      <c r="O364" s="17"/>
      <c r="P364" s="17"/>
      <c r="Q364" s="17"/>
      <c r="R364" s="17"/>
      <c r="S364" s="17"/>
      <c r="T364" s="17"/>
      <c r="U364" s="17"/>
      <c r="V364" s="17"/>
      <c r="W364" s="17"/>
      <c r="X364" s="17"/>
    </row>
    <row r="365" spans="2:24">
      <c r="B365" s="6" t="s">
        <v>166</v>
      </c>
      <c r="C365" s="17"/>
      <c r="D365" s="17"/>
      <c r="E365" s="17"/>
      <c r="F365" s="17"/>
      <c r="G365" s="17"/>
      <c r="H365" s="17"/>
      <c r="I365" s="17"/>
      <c r="J365" s="17"/>
      <c r="K365" s="17"/>
      <c r="L365" s="17"/>
      <c r="M365" s="17"/>
      <c r="N365" s="17"/>
      <c r="O365" s="17"/>
      <c r="P365" s="17"/>
      <c r="Q365" s="17"/>
      <c r="R365" s="17"/>
      <c r="S365" s="17"/>
      <c r="T365" s="17"/>
      <c r="U365" s="17"/>
      <c r="V365" s="17"/>
      <c r="W365" s="17"/>
      <c r="X365" s="17"/>
    </row>
    <row r="366" spans="2:24">
      <c r="B366" s="21" t="s">
        <v>15</v>
      </c>
      <c r="C366" s="17"/>
      <c r="D366" s="17"/>
      <c r="E366" s="17"/>
      <c r="F366" s="17"/>
      <c r="G366" s="17"/>
      <c r="H366" s="17"/>
      <c r="I366" s="17"/>
      <c r="J366" s="17"/>
      <c r="K366" s="17"/>
      <c r="L366" s="17"/>
      <c r="M366" s="17"/>
      <c r="N366" s="17"/>
      <c r="O366" s="17"/>
      <c r="P366" s="17"/>
      <c r="Q366" s="17"/>
      <c r="R366" s="17"/>
      <c r="S366" s="17"/>
      <c r="T366" s="17"/>
      <c r="U366" s="17"/>
      <c r="V366" s="17"/>
      <c r="W366" s="17"/>
      <c r="X366" s="17"/>
    </row>
    <row r="367" spans="2:24">
      <c r="B367" t="s">
        <v>167</v>
      </c>
      <c r="C367" s="17">
        <v>0.26136401917789198</v>
      </c>
      <c r="D367" s="17">
        <v>0.246491772804907</v>
      </c>
      <c r="E367" s="17">
        <v>0.27659239388301998</v>
      </c>
      <c r="F367" s="17">
        <v>0.25186458842156501</v>
      </c>
      <c r="G367" s="17">
        <v>0.26152319177748301</v>
      </c>
      <c r="H367" s="17">
        <v>0.27226931173941898</v>
      </c>
      <c r="I367" s="17">
        <v>0.25911936139887298</v>
      </c>
      <c r="J367" s="17"/>
      <c r="K367" s="17">
        <v>0.26992053947927802</v>
      </c>
      <c r="L367" s="17">
        <v>0.25331840090584101</v>
      </c>
      <c r="M367" s="17"/>
      <c r="N367" s="17">
        <v>0.26167146524255103</v>
      </c>
      <c r="O367" s="17">
        <v>0.244413476104821</v>
      </c>
      <c r="P367" s="17">
        <v>0.28310359557394699</v>
      </c>
      <c r="Q367" s="17">
        <v>0.31544347190344502</v>
      </c>
      <c r="R367" s="17">
        <v>0.28042745814932801</v>
      </c>
      <c r="S367" s="17"/>
      <c r="T367" s="17">
        <v>0.35582428854700399</v>
      </c>
      <c r="U367" s="17">
        <v>0.25937525157271801</v>
      </c>
      <c r="V367" s="17">
        <v>0.27580553696788501</v>
      </c>
      <c r="W367" s="17">
        <v>0.21301683784502101</v>
      </c>
      <c r="X367" s="17">
        <v>0.26111106339746298</v>
      </c>
    </row>
    <row r="368" spans="2:24">
      <c r="B368" t="s">
        <v>168</v>
      </c>
      <c r="C368" s="17">
        <v>0.59982859310430403</v>
      </c>
      <c r="D368" s="17">
        <v>0.65549268535725402</v>
      </c>
      <c r="E368" s="17">
        <v>0.67710316440908602</v>
      </c>
      <c r="F368" s="17">
        <v>0.61796991575835103</v>
      </c>
      <c r="G368" s="17">
        <v>0.58426141832221601</v>
      </c>
      <c r="H368" s="17">
        <v>0.58068021520492497</v>
      </c>
      <c r="I368" s="17">
        <v>0.51079204807941603</v>
      </c>
      <c r="J368" s="17"/>
      <c r="K368" s="17">
        <v>0.62381184607955598</v>
      </c>
      <c r="L368" s="17">
        <v>0.57737401430271795</v>
      </c>
      <c r="M368" s="17"/>
      <c r="N368" s="17">
        <v>0.58237548635498404</v>
      </c>
      <c r="O368" s="17">
        <v>0.63803658195453405</v>
      </c>
      <c r="P368" s="17">
        <v>0.57811081505376605</v>
      </c>
      <c r="Q368" s="17">
        <v>0.58087438815423698</v>
      </c>
      <c r="R368" s="17">
        <v>0.61684095903311398</v>
      </c>
      <c r="S368" s="17"/>
      <c r="T368" s="17">
        <v>0.54207358480273005</v>
      </c>
      <c r="U368" s="17">
        <v>0.62764829713416104</v>
      </c>
      <c r="V368" s="17">
        <v>0.59177144345952104</v>
      </c>
      <c r="W368" s="17">
        <v>0.66232941596360095</v>
      </c>
      <c r="X368" s="17">
        <v>0.59383842180832402</v>
      </c>
    </row>
    <row r="369" spans="2:24">
      <c r="B369" t="s">
        <v>169</v>
      </c>
      <c r="C369" s="17">
        <v>0.13880738771780399</v>
      </c>
      <c r="D369" s="17">
        <v>9.8015541837838296E-2</v>
      </c>
      <c r="E369" s="17">
        <v>4.6304441707893801E-2</v>
      </c>
      <c r="F369" s="17">
        <v>0.13016549582008299</v>
      </c>
      <c r="G369" s="17">
        <v>0.15421538990030101</v>
      </c>
      <c r="H369" s="17">
        <v>0.14705047305565699</v>
      </c>
      <c r="I369" s="17">
        <v>0.23008859052171099</v>
      </c>
      <c r="J369" s="17"/>
      <c r="K369" s="17">
        <v>0.106267614441166</v>
      </c>
      <c r="L369" s="17">
        <v>0.16930758479144101</v>
      </c>
      <c r="M369" s="17"/>
      <c r="N369" s="17">
        <v>0.15595304840246499</v>
      </c>
      <c r="O369" s="17">
        <v>0.117549941940645</v>
      </c>
      <c r="P369" s="17">
        <v>0.13878558937228699</v>
      </c>
      <c r="Q369" s="17">
        <v>0.10368213994231799</v>
      </c>
      <c r="R369" s="17">
        <v>0.102731582817557</v>
      </c>
      <c r="S369" s="17"/>
      <c r="T369" s="17">
        <v>0.102102126650266</v>
      </c>
      <c r="U369" s="17">
        <v>0.11297645129312101</v>
      </c>
      <c r="V369" s="17">
        <v>0.132423019572594</v>
      </c>
      <c r="W369" s="17">
        <v>0.12465374619137801</v>
      </c>
      <c r="X369" s="17">
        <v>0.14505051479421299</v>
      </c>
    </row>
    <row r="370" spans="2:24">
      <c r="C370" s="17"/>
      <c r="D370" s="17"/>
      <c r="E370" s="17"/>
      <c r="F370" s="17"/>
      <c r="G370" s="17"/>
      <c r="H370" s="17"/>
      <c r="I370" s="17"/>
      <c r="J370" s="17"/>
      <c r="K370" s="17"/>
      <c r="L370" s="17"/>
      <c r="M370" s="17"/>
      <c r="N370" s="17"/>
      <c r="O370" s="17"/>
      <c r="P370" s="17"/>
      <c r="Q370" s="17"/>
      <c r="R370" s="17"/>
      <c r="S370" s="17"/>
      <c r="T370" s="17"/>
      <c r="U370" s="17"/>
      <c r="V370" s="17"/>
      <c r="W370" s="17"/>
      <c r="X370" s="17"/>
    </row>
    <row r="371" spans="2:24">
      <c r="B371" s="6" t="s">
        <v>170</v>
      </c>
      <c r="C371" s="17"/>
      <c r="D371" s="17"/>
      <c r="E371" s="17"/>
      <c r="F371" s="17"/>
      <c r="G371" s="17"/>
      <c r="H371" s="17"/>
      <c r="I371" s="17"/>
      <c r="J371" s="17"/>
      <c r="K371" s="17"/>
      <c r="L371" s="17"/>
      <c r="M371" s="17"/>
      <c r="N371" s="17"/>
      <c r="O371" s="17"/>
      <c r="P371" s="17"/>
      <c r="Q371" s="17"/>
      <c r="R371" s="17"/>
      <c r="S371" s="17"/>
      <c r="T371" s="17"/>
      <c r="U371" s="17"/>
      <c r="V371" s="17"/>
      <c r="W371" s="17"/>
      <c r="X371" s="17"/>
    </row>
    <row r="372" spans="2:24">
      <c r="B372" s="21" t="s">
        <v>15</v>
      </c>
      <c r="C372" s="17"/>
      <c r="D372" s="17"/>
      <c r="E372" s="17"/>
      <c r="F372" s="17"/>
      <c r="G372" s="17"/>
      <c r="H372" s="17"/>
      <c r="I372" s="17"/>
      <c r="J372" s="17"/>
      <c r="K372" s="17"/>
      <c r="L372" s="17"/>
      <c r="M372" s="17"/>
      <c r="N372" s="17"/>
      <c r="O372" s="17"/>
      <c r="P372" s="17"/>
      <c r="Q372" s="17"/>
      <c r="R372" s="17"/>
      <c r="S372" s="17"/>
      <c r="T372" s="17"/>
      <c r="U372" s="17"/>
      <c r="V372" s="17"/>
      <c r="W372" s="17"/>
      <c r="X372" s="17"/>
    </row>
    <row r="373" spans="2:24">
      <c r="B373" t="s">
        <v>71</v>
      </c>
      <c r="C373" s="17">
        <v>0.37111383143760002</v>
      </c>
      <c r="D373" s="17">
        <v>0.39191906475355998</v>
      </c>
      <c r="E373" s="17">
        <v>0.40927988036637603</v>
      </c>
      <c r="F373" s="17">
        <v>0.367949221530187</v>
      </c>
      <c r="G373" s="17">
        <v>0.35323495823212098</v>
      </c>
      <c r="H373" s="17">
        <v>0.40800512400762501</v>
      </c>
      <c r="I373" s="17">
        <v>0.31864503853980802</v>
      </c>
      <c r="J373" s="17"/>
      <c r="K373" s="17">
        <v>0.34260185611319699</v>
      </c>
      <c r="L373" s="17">
        <v>0.40081796173890399</v>
      </c>
      <c r="M373" s="17"/>
      <c r="N373" s="17">
        <v>0.37256971766073499</v>
      </c>
      <c r="O373" s="17">
        <v>0.37005983249121199</v>
      </c>
      <c r="P373" s="17">
        <v>0.33050161169474601</v>
      </c>
      <c r="Q373" s="17">
        <v>0.37951587506434598</v>
      </c>
      <c r="R373" s="17">
        <v>0.40985916210939399</v>
      </c>
      <c r="S373" s="17"/>
      <c r="T373" s="17">
        <v>0.34940642512605402</v>
      </c>
      <c r="U373" s="17">
        <v>0.38044130120232</v>
      </c>
      <c r="V373" s="17">
        <v>0.363382266310391</v>
      </c>
      <c r="W373" s="17">
        <v>0.40920438978965401</v>
      </c>
      <c r="X373" s="17">
        <v>0.31383707616720702</v>
      </c>
    </row>
    <row r="374" spans="2:24">
      <c r="B374" t="s">
        <v>72</v>
      </c>
      <c r="C374" s="17">
        <v>0.38360088014843302</v>
      </c>
      <c r="D374" s="17">
        <v>0.27804499868581101</v>
      </c>
      <c r="E374" s="17">
        <v>0.37181434168150301</v>
      </c>
      <c r="F374" s="17">
        <v>0.40990105420224399</v>
      </c>
      <c r="G374" s="17">
        <v>0.40134228440988401</v>
      </c>
      <c r="H374" s="17">
        <v>0.36089623713091901</v>
      </c>
      <c r="I374" s="17">
        <v>0.442369373671122</v>
      </c>
      <c r="J374" s="17"/>
      <c r="K374" s="17">
        <v>0.38488715502112703</v>
      </c>
      <c r="L374" s="17">
        <v>0.38225519657680102</v>
      </c>
      <c r="M374" s="17"/>
      <c r="N374" s="17">
        <v>0.35253997844222701</v>
      </c>
      <c r="O374" s="17">
        <v>0.39380121937595203</v>
      </c>
      <c r="P374" s="17">
        <v>0.42366566739939199</v>
      </c>
      <c r="Q374" s="17">
        <v>0.38696896091357402</v>
      </c>
      <c r="R374" s="17">
        <v>0.38446571946279801</v>
      </c>
      <c r="S374" s="17"/>
      <c r="T374" s="17">
        <v>0.376941429628602</v>
      </c>
      <c r="U374" s="17">
        <v>0.39446694211549699</v>
      </c>
      <c r="V374" s="17">
        <v>0.43544420049202498</v>
      </c>
      <c r="W374" s="17">
        <v>0.36447521184846698</v>
      </c>
      <c r="X374" s="17">
        <v>0.42228496994333298</v>
      </c>
    </row>
    <row r="375" spans="2:24">
      <c r="B375" t="s">
        <v>73</v>
      </c>
      <c r="C375" s="17">
        <v>0.13817564988675299</v>
      </c>
      <c r="D375" s="17">
        <v>0.190551029528161</v>
      </c>
      <c r="E375" s="17">
        <v>0.135052552719017</v>
      </c>
      <c r="F375" s="17">
        <v>0.13380894193855</v>
      </c>
      <c r="G375" s="17">
        <v>0.13340706704359301</v>
      </c>
      <c r="H375" s="17">
        <v>0.13102179178616</v>
      </c>
      <c r="I375" s="17">
        <v>0.11830748202249999</v>
      </c>
      <c r="J375" s="17"/>
      <c r="K375" s="17">
        <v>0.16472153889336599</v>
      </c>
      <c r="L375" s="17">
        <v>0.11291829603258299</v>
      </c>
      <c r="M375" s="17"/>
      <c r="N375" s="17">
        <v>0.17258344118211799</v>
      </c>
      <c r="O375" s="17">
        <v>0.111841065401534</v>
      </c>
      <c r="P375" s="17">
        <v>0.158171946526033</v>
      </c>
      <c r="Q375" s="17">
        <v>0.133362245572864</v>
      </c>
      <c r="R375" s="17">
        <v>0.13287834274978799</v>
      </c>
      <c r="S375" s="17"/>
      <c r="T375" s="17">
        <v>0.145451518087581</v>
      </c>
      <c r="U375" s="17">
        <v>0.12114981559578</v>
      </c>
      <c r="V375" s="17">
        <v>0.110124764146964</v>
      </c>
      <c r="W375" s="17">
        <v>0.120443773703267</v>
      </c>
      <c r="X375" s="17">
        <v>0.17261944921042599</v>
      </c>
    </row>
    <row r="376" spans="2:24">
      <c r="B376" t="s">
        <v>74</v>
      </c>
      <c r="C376" s="17">
        <v>4.9348954952825402E-2</v>
      </c>
      <c r="D376" s="17">
        <v>5.4036061681500797E-2</v>
      </c>
      <c r="E376" s="17">
        <v>4.3060420880367503E-2</v>
      </c>
      <c r="F376" s="17">
        <v>4.27993342950568E-2</v>
      </c>
      <c r="G376" s="17">
        <v>4.7191042268498899E-2</v>
      </c>
      <c r="H376" s="17">
        <v>4.46693376426354E-2</v>
      </c>
      <c r="I376" s="17">
        <v>6.1602188120071101E-2</v>
      </c>
      <c r="J376" s="17"/>
      <c r="K376" s="17">
        <v>5.7047216077596698E-2</v>
      </c>
      <c r="L376" s="17">
        <v>4.10907838188556E-2</v>
      </c>
      <c r="M376" s="17"/>
      <c r="N376" s="17">
        <v>4.01163039376254E-2</v>
      </c>
      <c r="O376" s="17">
        <v>5.7189492789407201E-2</v>
      </c>
      <c r="P376" s="17">
        <v>5.6116972079353303E-2</v>
      </c>
      <c r="Q376" s="17">
        <v>5.8457802464494703E-2</v>
      </c>
      <c r="R376" s="17">
        <v>4.1205508668981899E-2</v>
      </c>
      <c r="S376" s="17"/>
      <c r="T376" s="17">
        <v>6.3332608196421197E-2</v>
      </c>
      <c r="U376" s="17">
        <v>5.29433906975691E-2</v>
      </c>
      <c r="V376" s="17">
        <v>4.9199825441942097E-2</v>
      </c>
      <c r="W376" s="17">
        <v>5.3543514949689397E-2</v>
      </c>
      <c r="X376" s="17">
        <v>4.6843909774356603E-2</v>
      </c>
    </row>
    <row r="377" spans="2:24">
      <c r="B377" t="s">
        <v>75</v>
      </c>
      <c r="C377" s="17">
        <v>1.7026163766503798E-2</v>
      </c>
      <c r="D377" s="17">
        <v>3.6301888203608898E-2</v>
      </c>
      <c r="E377" s="17">
        <v>1.42173441596549E-2</v>
      </c>
      <c r="F377" s="17">
        <v>1.4057048337322299E-2</v>
      </c>
      <c r="G377" s="17">
        <v>1.3613078761551101E-2</v>
      </c>
      <c r="H377" s="17">
        <v>1.7045594871997499E-2</v>
      </c>
      <c r="I377" s="17">
        <v>1.1743157095700099E-2</v>
      </c>
      <c r="J377" s="17"/>
      <c r="K377" s="17">
        <v>2.0280869362468201E-2</v>
      </c>
      <c r="L377" s="17">
        <v>1.3929862257236299E-2</v>
      </c>
      <c r="M377" s="17"/>
      <c r="N377" s="17">
        <v>1.2311631800678E-2</v>
      </c>
      <c r="O377" s="17">
        <v>2.65480432284739E-2</v>
      </c>
      <c r="P377" s="17">
        <v>1.7533403196112001E-2</v>
      </c>
      <c r="Q377" s="17">
        <v>5.2525441850048201E-3</v>
      </c>
      <c r="R377" s="17">
        <v>9.2257678890905401E-3</v>
      </c>
      <c r="S377" s="17"/>
      <c r="T377" s="17">
        <v>3.14674035040369E-2</v>
      </c>
      <c r="U377" s="17">
        <v>1.7837917354353399E-2</v>
      </c>
      <c r="V377" s="17">
        <v>1.0798793916928701E-2</v>
      </c>
      <c r="W377" s="17">
        <v>1.36700470413188E-2</v>
      </c>
      <c r="X377" s="17">
        <v>0</v>
      </c>
    </row>
    <row r="378" spans="2:24">
      <c r="B378" t="s">
        <v>61</v>
      </c>
      <c r="C378" s="17">
        <v>4.0734519807884999E-2</v>
      </c>
      <c r="D378" s="17">
        <v>4.9146957147359199E-2</v>
      </c>
      <c r="E378" s="17">
        <v>2.6575460193081799E-2</v>
      </c>
      <c r="F378" s="17">
        <v>3.1484399696640603E-2</v>
      </c>
      <c r="G378" s="17">
        <v>5.1211569284352401E-2</v>
      </c>
      <c r="H378" s="17">
        <v>3.8361914560663297E-2</v>
      </c>
      <c r="I378" s="17">
        <v>4.7332760550798297E-2</v>
      </c>
      <c r="J378" s="17"/>
      <c r="K378" s="17">
        <v>3.0461364532244899E-2</v>
      </c>
      <c r="L378" s="17">
        <v>4.8987899575621101E-2</v>
      </c>
      <c r="M378" s="17"/>
      <c r="N378" s="17">
        <v>4.9878926976615903E-2</v>
      </c>
      <c r="O378" s="17">
        <v>4.0560346713421597E-2</v>
      </c>
      <c r="P378" s="17">
        <v>1.40103991043635E-2</v>
      </c>
      <c r="Q378" s="17">
        <v>3.6442571799716203E-2</v>
      </c>
      <c r="R378" s="17">
        <v>2.2365499119947899E-2</v>
      </c>
      <c r="S378" s="17"/>
      <c r="T378" s="17">
        <v>3.3400615457305098E-2</v>
      </c>
      <c r="U378" s="17">
        <v>3.3160633034480899E-2</v>
      </c>
      <c r="V378" s="17">
        <v>3.1050149691748598E-2</v>
      </c>
      <c r="W378" s="17">
        <v>3.8663062667604498E-2</v>
      </c>
      <c r="X378" s="17">
        <v>4.4414594904676703E-2</v>
      </c>
    </row>
    <row r="379" spans="2:24">
      <c r="C379" s="17"/>
      <c r="D379" s="17"/>
      <c r="E379" s="17"/>
      <c r="F379" s="17"/>
      <c r="G379" s="17"/>
      <c r="H379" s="17"/>
      <c r="I379" s="17"/>
      <c r="J379" s="17"/>
      <c r="K379" s="17"/>
      <c r="L379" s="17"/>
      <c r="M379" s="17"/>
      <c r="N379" s="17"/>
      <c r="O379" s="17"/>
      <c r="P379" s="17"/>
      <c r="Q379" s="17"/>
      <c r="R379" s="17"/>
      <c r="S379" s="17"/>
      <c r="T379" s="17"/>
      <c r="U379" s="17"/>
      <c r="V379" s="17"/>
      <c r="W379" s="17"/>
      <c r="X379" s="17"/>
    </row>
    <row r="380" spans="2:24">
      <c r="B380" s="6" t="s">
        <v>171</v>
      </c>
      <c r="C380" s="17"/>
      <c r="D380" s="17"/>
      <c r="E380" s="17"/>
      <c r="F380" s="17"/>
      <c r="G380" s="17"/>
      <c r="H380" s="17"/>
      <c r="I380" s="17"/>
      <c r="J380" s="17"/>
      <c r="K380" s="17"/>
      <c r="L380" s="17"/>
      <c r="M380" s="17"/>
      <c r="N380" s="17"/>
      <c r="O380" s="17"/>
      <c r="P380" s="17"/>
      <c r="Q380" s="17"/>
      <c r="R380" s="17"/>
      <c r="S380" s="17"/>
      <c r="T380" s="17"/>
      <c r="U380" s="17"/>
      <c r="V380" s="17"/>
      <c r="W380" s="17"/>
      <c r="X380" s="17"/>
    </row>
    <row r="381" spans="2:24">
      <c r="B381" s="21" t="s">
        <v>15</v>
      </c>
      <c r="C381" s="17"/>
      <c r="D381" s="17"/>
      <c r="E381" s="17"/>
      <c r="F381" s="17"/>
      <c r="G381" s="17"/>
      <c r="H381" s="17"/>
      <c r="I381" s="17"/>
      <c r="J381" s="17"/>
      <c r="K381" s="17"/>
      <c r="L381" s="17"/>
      <c r="M381" s="17"/>
      <c r="N381" s="17"/>
      <c r="O381" s="17"/>
      <c r="P381" s="17"/>
      <c r="Q381" s="17"/>
      <c r="R381" s="17"/>
      <c r="S381" s="17"/>
      <c r="T381" s="17"/>
      <c r="U381" s="17"/>
      <c r="V381" s="17"/>
      <c r="W381" s="17"/>
      <c r="X381" s="17"/>
    </row>
    <row r="382" spans="2:24">
      <c r="B382" t="s">
        <v>71</v>
      </c>
      <c r="C382" s="17">
        <v>0.35346901444545598</v>
      </c>
      <c r="D382" s="17">
        <v>0.370833397189616</v>
      </c>
      <c r="E382" s="17">
        <v>0.43028550115977299</v>
      </c>
      <c r="F382" s="17">
        <v>0.34425838587032298</v>
      </c>
      <c r="G382" s="17">
        <v>0.34276303786807599</v>
      </c>
      <c r="H382" s="17">
        <v>0.36328537381613502</v>
      </c>
      <c r="I382" s="17">
        <v>0.28909414369102798</v>
      </c>
      <c r="J382" s="17"/>
      <c r="K382" s="17">
        <v>0.35829010681132201</v>
      </c>
      <c r="L382" s="17">
        <v>0.35051022492105099</v>
      </c>
      <c r="M382" s="17"/>
      <c r="N382" s="17">
        <v>0.38052953160938502</v>
      </c>
      <c r="O382" s="17">
        <v>0.32946054845740502</v>
      </c>
      <c r="P382" s="17">
        <v>0.31416435490529498</v>
      </c>
      <c r="Q382" s="17">
        <v>0.354270868056201</v>
      </c>
      <c r="R382" s="17">
        <v>0.42913447112230602</v>
      </c>
      <c r="S382" s="17"/>
      <c r="T382" s="17">
        <v>0.34765517142610097</v>
      </c>
      <c r="U382" s="17">
        <v>0.39982081403277198</v>
      </c>
      <c r="V382" s="17">
        <v>0.32047661326152899</v>
      </c>
      <c r="W382" s="17">
        <v>0.38581383015043302</v>
      </c>
      <c r="X382" s="17">
        <v>0.20100019837386099</v>
      </c>
    </row>
    <row r="383" spans="2:24">
      <c r="B383" t="s">
        <v>72</v>
      </c>
      <c r="C383" s="17">
        <v>0.31692728095737899</v>
      </c>
      <c r="D383" s="17">
        <v>0.30478847172054202</v>
      </c>
      <c r="E383" s="17">
        <v>0.30639823030869501</v>
      </c>
      <c r="F383" s="17">
        <v>0.34538545712729901</v>
      </c>
      <c r="G383" s="17">
        <v>0.28101364883221902</v>
      </c>
      <c r="H383" s="17">
        <v>0.34374584473963199</v>
      </c>
      <c r="I383" s="17">
        <v>0.32145323735707598</v>
      </c>
      <c r="J383" s="17"/>
      <c r="K383" s="17">
        <v>0.30944042604987598</v>
      </c>
      <c r="L383" s="17">
        <v>0.32382470911427702</v>
      </c>
      <c r="M383" s="17"/>
      <c r="N383" s="17">
        <v>0.25942354222263297</v>
      </c>
      <c r="O383" s="17">
        <v>0.35560301085743001</v>
      </c>
      <c r="P383" s="17">
        <v>0.32811804573883002</v>
      </c>
      <c r="Q383" s="17">
        <v>0.32998066707635199</v>
      </c>
      <c r="R383" s="17">
        <v>0.32880471191939897</v>
      </c>
      <c r="S383" s="17"/>
      <c r="T383" s="17">
        <v>0.316288205695961</v>
      </c>
      <c r="U383" s="17">
        <v>0.30432659725386801</v>
      </c>
      <c r="V383" s="17">
        <v>0.37629868301719199</v>
      </c>
      <c r="W383" s="17">
        <v>0.30984892248478701</v>
      </c>
      <c r="X383" s="17">
        <v>0.42917237034684802</v>
      </c>
    </row>
    <row r="384" spans="2:24">
      <c r="B384" t="s">
        <v>73</v>
      </c>
      <c r="C384" s="17">
        <v>0.20196041856199601</v>
      </c>
      <c r="D384" s="17">
        <v>0.16652324649467501</v>
      </c>
      <c r="E384" s="17">
        <v>0.18595047331446601</v>
      </c>
      <c r="F384" s="17">
        <v>0.202874413682301</v>
      </c>
      <c r="G384" s="17">
        <v>0.25184421758725201</v>
      </c>
      <c r="H384" s="17">
        <v>0.16940605325142499</v>
      </c>
      <c r="I384" s="17">
        <v>0.21903303867711199</v>
      </c>
      <c r="J384" s="17"/>
      <c r="K384" s="17">
        <v>0.21101430386956299</v>
      </c>
      <c r="L384" s="17">
        <v>0.19411377002219901</v>
      </c>
      <c r="M384" s="17"/>
      <c r="N384" s="17">
        <v>0.21875417267261599</v>
      </c>
      <c r="O384" s="17">
        <v>0.17596446535369301</v>
      </c>
      <c r="P384" s="17">
        <v>0.24705756756587399</v>
      </c>
      <c r="Q384" s="17">
        <v>0.193719424661879</v>
      </c>
      <c r="R384" s="17">
        <v>0.173640606520991</v>
      </c>
      <c r="S384" s="17"/>
      <c r="T384" s="17">
        <v>0.19978968797793301</v>
      </c>
      <c r="U384" s="17">
        <v>0.189582140178922</v>
      </c>
      <c r="V384" s="17">
        <v>0.194135293763294</v>
      </c>
      <c r="W384" s="17">
        <v>0.17686956977445301</v>
      </c>
      <c r="X384" s="17">
        <v>0.249544154750105</v>
      </c>
    </row>
    <row r="385" spans="2:24">
      <c r="B385" t="s">
        <v>74</v>
      </c>
      <c r="C385" s="17">
        <v>4.1572014883116799E-2</v>
      </c>
      <c r="D385" s="17">
        <v>8.0266131109946404E-2</v>
      </c>
      <c r="E385" s="17">
        <v>3.4320283958472801E-2</v>
      </c>
      <c r="F385" s="17">
        <v>3.4231556647509202E-2</v>
      </c>
      <c r="G385" s="17">
        <v>3.9369824588150103E-2</v>
      </c>
      <c r="H385" s="17">
        <v>4.0659873801105202E-2</v>
      </c>
      <c r="I385" s="17">
        <v>3.0271488667322401E-2</v>
      </c>
      <c r="J385" s="17"/>
      <c r="K385" s="17">
        <v>4.5601576502570698E-2</v>
      </c>
      <c r="L385" s="17">
        <v>3.7840183191550601E-2</v>
      </c>
      <c r="M385" s="17"/>
      <c r="N385" s="17">
        <v>4.3438817409456501E-2</v>
      </c>
      <c r="O385" s="17">
        <v>3.5250423073954602E-2</v>
      </c>
      <c r="P385" s="17">
        <v>6.2859530649412798E-2</v>
      </c>
      <c r="Q385" s="17">
        <v>4.3671973531283499E-2</v>
      </c>
      <c r="R385" s="17">
        <v>3.12184672764447E-2</v>
      </c>
      <c r="S385" s="17"/>
      <c r="T385" s="17">
        <v>6.2805814711810695E-2</v>
      </c>
      <c r="U385" s="17">
        <v>4.3169311057340301E-2</v>
      </c>
      <c r="V385" s="17">
        <v>3.0244406083123999E-2</v>
      </c>
      <c r="W385" s="17">
        <v>5.1415088922135997E-2</v>
      </c>
      <c r="X385" s="17">
        <v>2.5231669418752399E-2</v>
      </c>
    </row>
    <row r="386" spans="2:24">
      <c r="B386" t="s">
        <v>75</v>
      </c>
      <c r="C386" s="17">
        <v>1.57716888096253E-2</v>
      </c>
      <c r="D386" s="17">
        <v>1.85343496185011E-2</v>
      </c>
      <c r="E386" s="17">
        <v>1.70814590718294E-2</v>
      </c>
      <c r="F386" s="17">
        <v>1.7178075061002999E-2</v>
      </c>
      <c r="G386" s="17">
        <v>8.4886771396379505E-3</v>
      </c>
      <c r="H386" s="17">
        <v>1.3930927498467E-2</v>
      </c>
      <c r="I386" s="17">
        <v>1.8875176450207101E-2</v>
      </c>
      <c r="J386" s="17"/>
      <c r="K386" s="17">
        <v>1.8106691671085799E-2</v>
      </c>
      <c r="L386" s="17">
        <v>1.25883748343392E-2</v>
      </c>
      <c r="M386" s="17"/>
      <c r="N386" s="17">
        <v>1.7054816517787501E-2</v>
      </c>
      <c r="O386" s="17">
        <v>2.2944818307388499E-2</v>
      </c>
      <c r="P386" s="17">
        <v>1.03675112973754E-2</v>
      </c>
      <c r="Q386" s="17">
        <v>5.1843489867120203E-3</v>
      </c>
      <c r="R386" s="17">
        <v>7.4513918709341598E-3</v>
      </c>
      <c r="S386" s="17"/>
      <c r="T386" s="17">
        <v>2.69328444455319E-2</v>
      </c>
      <c r="U386" s="17">
        <v>1.7822167344152599E-2</v>
      </c>
      <c r="V386" s="17">
        <v>1.56435119801226E-2</v>
      </c>
      <c r="W386" s="17">
        <v>1.0133841349236301E-2</v>
      </c>
      <c r="X386" s="17">
        <v>0</v>
      </c>
    </row>
    <row r="387" spans="2:24">
      <c r="B387" t="s">
        <v>61</v>
      </c>
      <c r="C387" s="17">
        <v>7.0299582342427003E-2</v>
      </c>
      <c r="D387" s="17">
        <v>5.9054403866719403E-2</v>
      </c>
      <c r="E387" s="17">
        <v>2.59640521867637E-2</v>
      </c>
      <c r="F387" s="17">
        <v>5.6072111611565299E-2</v>
      </c>
      <c r="G387" s="17">
        <v>7.6520593984664598E-2</v>
      </c>
      <c r="H387" s="17">
        <v>6.8971926893236501E-2</v>
      </c>
      <c r="I387" s="17">
        <v>0.121272915157254</v>
      </c>
      <c r="J387" s="17"/>
      <c r="K387" s="17">
        <v>5.7546895095583202E-2</v>
      </c>
      <c r="L387" s="17">
        <v>8.1122737916582602E-2</v>
      </c>
      <c r="M387" s="17"/>
      <c r="N387" s="17">
        <v>8.0799119568121899E-2</v>
      </c>
      <c r="O387" s="17">
        <v>8.0776733950129798E-2</v>
      </c>
      <c r="P387" s="17">
        <v>3.7432989843213298E-2</v>
      </c>
      <c r="Q387" s="17">
        <v>7.31727176875719E-2</v>
      </c>
      <c r="R387" s="17">
        <v>2.97503512899252E-2</v>
      </c>
      <c r="S387" s="17"/>
      <c r="T387" s="17">
        <v>4.6528275742661898E-2</v>
      </c>
      <c r="U387" s="17">
        <v>4.5278970132944601E-2</v>
      </c>
      <c r="V387" s="17">
        <v>6.3201491894738004E-2</v>
      </c>
      <c r="W387" s="17">
        <v>6.5918747318955001E-2</v>
      </c>
      <c r="X387" s="17">
        <v>9.50516071104337E-2</v>
      </c>
    </row>
    <row r="388" spans="2:24">
      <c r="C388" s="17"/>
      <c r="D388" s="17"/>
      <c r="E388" s="17"/>
      <c r="F388" s="17"/>
      <c r="G388" s="17"/>
      <c r="H388" s="17"/>
      <c r="I388" s="17"/>
      <c r="J388" s="17"/>
      <c r="K388" s="17"/>
      <c r="L388" s="17"/>
      <c r="M388" s="17"/>
      <c r="N388" s="17"/>
      <c r="O388" s="17"/>
      <c r="P388" s="17"/>
      <c r="Q388" s="17"/>
      <c r="R388" s="17"/>
      <c r="S388" s="17"/>
      <c r="T388" s="17"/>
      <c r="U388" s="17"/>
      <c r="V388" s="17"/>
      <c r="W388" s="17"/>
      <c r="X388" s="17"/>
    </row>
    <row r="389" spans="2:24">
      <c r="B389" s="6" t="s">
        <v>172</v>
      </c>
      <c r="C389" s="17"/>
      <c r="D389" s="17"/>
      <c r="E389" s="17"/>
      <c r="F389" s="17"/>
      <c r="G389" s="17"/>
      <c r="H389" s="17"/>
      <c r="I389" s="17"/>
      <c r="J389" s="17"/>
      <c r="K389" s="17"/>
      <c r="L389" s="17"/>
      <c r="M389" s="17"/>
      <c r="N389" s="17"/>
      <c r="O389" s="17"/>
      <c r="P389" s="17"/>
      <c r="Q389" s="17"/>
      <c r="R389" s="17"/>
      <c r="S389" s="17"/>
      <c r="T389" s="17"/>
      <c r="U389" s="17"/>
      <c r="V389" s="17"/>
      <c r="W389" s="17"/>
      <c r="X389" s="17"/>
    </row>
    <row r="390" spans="2:24">
      <c r="B390" s="21" t="s">
        <v>15</v>
      </c>
      <c r="C390" s="17"/>
      <c r="D390" s="17"/>
      <c r="E390" s="17"/>
      <c r="F390" s="17"/>
      <c r="G390" s="17"/>
      <c r="H390" s="17"/>
      <c r="I390" s="17"/>
      <c r="J390" s="17"/>
      <c r="K390" s="17"/>
      <c r="L390" s="17"/>
      <c r="M390" s="17"/>
      <c r="N390" s="17"/>
      <c r="O390" s="17"/>
      <c r="P390" s="17"/>
      <c r="Q390" s="17"/>
      <c r="R390" s="17"/>
      <c r="S390" s="17"/>
      <c r="T390" s="17"/>
      <c r="U390" s="17"/>
      <c r="V390" s="17"/>
      <c r="W390" s="17"/>
      <c r="X390" s="17"/>
    </row>
    <row r="391" spans="2:24">
      <c r="B391" t="s">
        <v>71</v>
      </c>
      <c r="C391" s="17">
        <v>0.34124535153282298</v>
      </c>
      <c r="D391" s="17">
        <v>0.34810031564833899</v>
      </c>
      <c r="E391" s="17">
        <v>0.371938180222677</v>
      </c>
      <c r="F391" s="17">
        <v>0.37470371556929399</v>
      </c>
      <c r="G391" s="17">
        <v>0.35301258287309301</v>
      </c>
      <c r="H391" s="17">
        <v>0.358579622208058</v>
      </c>
      <c r="I391" s="17">
        <v>0.263248490599225</v>
      </c>
      <c r="J391" s="17"/>
      <c r="K391" s="17">
        <v>0.364081041904045</v>
      </c>
      <c r="L391" s="17">
        <v>0.32062081311709201</v>
      </c>
      <c r="M391" s="17"/>
      <c r="N391" s="17">
        <v>0.35860819505753999</v>
      </c>
      <c r="O391" s="17">
        <v>0.32979037950300499</v>
      </c>
      <c r="P391" s="17">
        <v>0.290845991816572</v>
      </c>
      <c r="Q391" s="17">
        <v>0.34989659080173002</v>
      </c>
      <c r="R391" s="17">
        <v>0.41646036311099199</v>
      </c>
      <c r="S391" s="17"/>
      <c r="T391" s="17">
        <v>0.31371547583978399</v>
      </c>
      <c r="U391" s="17">
        <v>0.39791688789101198</v>
      </c>
      <c r="V391" s="17">
        <v>0.32496357216897098</v>
      </c>
      <c r="W391" s="17">
        <v>0.372416173682591</v>
      </c>
      <c r="X391" s="17">
        <v>0.18609016265667699</v>
      </c>
    </row>
    <row r="392" spans="2:24">
      <c r="B392" t="s">
        <v>72</v>
      </c>
      <c r="C392" s="17">
        <v>0.32608736692942702</v>
      </c>
      <c r="D392" s="17">
        <v>0.26308836800086899</v>
      </c>
      <c r="E392" s="17">
        <v>0.32138191487555001</v>
      </c>
      <c r="F392" s="17">
        <v>0.309881753222426</v>
      </c>
      <c r="G392" s="17">
        <v>0.308156503754689</v>
      </c>
      <c r="H392" s="17">
        <v>0.33496541809518399</v>
      </c>
      <c r="I392" s="17">
        <v>0.39340982528303098</v>
      </c>
      <c r="J392" s="17"/>
      <c r="K392" s="17">
        <v>0.32541949222120298</v>
      </c>
      <c r="L392" s="17">
        <v>0.325386637577185</v>
      </c>
      <c r="M392" s="17"/>
      <c r="N392" s="17">
        <v>0.32233987326671498</v>
      </c>
      <c r="O392" s="17">
        <v>0.34634533834152298</v>
      </c>
      <c r="P392" s="17">
        <v>0.34926085005691199</v>
      </c>
      <c r="Q392" s="17">
        <v>0.268663326590796</v>
      </c>
      <c r="R392" s="17">
        <v>0.31595227249214097</v>
      </c>
      <c r="S392" s="17"/>
      <c r="T392" s="17">
        <v>0.34847659897656902</v>
      </c>
      <c r="U392" s="17">
        <v>0.305812864575156</v>
      </c>
      <c r="V392" s="17">
        <v>0.34885197561201398</v>
      </c>
      <c r="W392" s="17">
        <v>0.35381184234658802</v>
      </c>
      <c r="X392" s="17">
        <v>0.36606605708338402</v>
      </c>
    </row>
    <row r="393" spans="2:24">
      <c r="B393" t="s">
        <v>73</v>
      </c>
      <c r="C393" s="17">
        <v>0.190323841684681</v>
      </c>
      <c r="D393" s="17">
        <v>0.20666813335806899</v>
      </c>
      <c r="E393" s="17">
        <v>0.177945831820606</v>
      </c>
      <c r="F393" s="17">
        <v>0.19218955802704701</v>
      </c>
      <c r="G393" s="17">
        <v>0.186252347334354</v>
      </c>
      <c r="H393" s="17">
        <v>0.183012650689338</v>
      </c>
      <c r="I393" s="17">
        <v>0.19627098369351501</v>
      </c>
      <c r="J393" s="17"/>
      <c r="K393" s="17">
        <v>0.17644569141469901</v>
      </c>
      <c r="L393" s="17">
        <v>0.204830294898486</v>
      </c>
      <c r="M393" s="17"/>
      <c r="N393" s="17">
        <v>0.19076979382320899</v>
      </c>
      <c r="O393" s="17">
        <v>0.16166732659174399</v>
      </c>
      <c r="P393" s="17">
        <v>0.18917613909870801</v>
      </c>
      <c r="Q393" s="17">
        <v>0.269092507890278</v>
      </c>
      <c r="R393" s="17">
        <v>0.18740629666091199</v>
      </c>
      <c r="S393" s="17"/>
      <c r="T393" s="17">
        <v>0.16470782722844901</v>
      </c>
      <c r="U393" s="17">
        <v>0.16800332325640999</v>
      </c>
      <c r="V393" s="17">
        <v>0.20897616203133801</v>
      </c>
      <c r="W393" s="17">
        <v>0.15716451332446599</v>
      </c>
      <c r="X393" s="17">
        <v>0.29654922923466998</v>
      </c>
    </row>
    <row r="394" spans="2:24">
      <c r="B394" t="s">
        <v>74</v>
      </c>
      <c r="C394" s="17">
        <v>6.8371872123482405E-2</v>
      </c>
      <c r="D394" s="17">
        <v>8.6411334449921995E-2</v>
      </c>
      <c r="E394" s="17">
        <v>6.2074292495733603E-2</v>
      </c>
      <c r="F394" s="17">
        <v>6.0220556070411803E-2</v>
      </c>
      <c r="G394" s="17">
        <v>6.7705977308091705E-2</v>
      </c>
      <c r="H394" s="17">
        <v>7.1534408878922998E-2</v>
      </c>
      <c r="I394" s="17">
        <v>6.6638575767063404E-2</v>
      </c>
      <c r="J394" s="17"/>
      <c r="K394" s="17">
        <v>7.7266888416064106E-2</v>
      </c>
      <c r="L394" s="17">
        <v>6.00180654021727E-2</v>
      </c>
      <c r="M394" s="17"/>
      <c r="N394" s="17">
        <v>4.6636738940514899E-2</v>
      </c>
      <c r="O394" s="17">
        <v>7.3556972784678695E-2</v>
      </c>
      <c r="P394" s="17">
        <v>0.102916438744608</v>
      </c>
      <c r="Q394" s="17">
        <v>8.5999912218412605E-2</v>
      </c>
      <c r="R394" s="17">
        <v>4.62049013776967E-2</v>
      </c>
      <c r="S394" s="17"/>
      <c r="T394" s="17">
        <v>9.0312066615570605E-2</v>
      </c>
      <c r="U394" s="17">
        <v>5.7970862754835401E-2</v>
      </c>
      <c r="V394" s="17">
        <v>6.52177548032319E-2</v>
      </c>
      <c r="W394" s="17">
        <v>5.5825378851737502E-2</v>
      </c>
      <c r="X394" s="17">
        <v>6.9004940451406802E-2</v>
      </c>
    </row>
    <row r="395" spans="2:24">
      <c r="B395" t="s">
        <v>75</v>
      </c>
      <c r="C395" s="17">
        <v>3.2531025180814299E-2</v>
      </c>
      <c r="D395" s="17">
        <v>4.1596130562809003E-2</v>
      </c>
      <c r="E395" s="17">
        <v>4.3154371429432299E-2</v>
      </c>
      <c r="F395" s="17">
        <v>1.97863980837177E-2</v>
      </c>
      <c r="G395" s="17">
        <v>2.8348946359434801E-2</v>
      </c>
      <c r="H395" s="17">
        <v>2.0163155718843799E-2</v>
      </c>
      <c r="I395" s="17">
        <v>3.9981193225027301E-2</v>
      </c>
      <c r="J395" s="17"/>
      <c r="K395" s="17">
        <v>3.0727179095738601E-2</v>
      </c>
      <c r="L395" s="17">
        <v>3.44551801751663E-2</v>
      </c>
      <c r="M395" s="17"/>
      <c r="N395" s="17">
        <v>3.3877056438314498E-2</v>
      </c>
      <c r="O395" s="17">
        <v>3.94952552385286E-2</v>
      </c>
      <c r="P395" s="17">
        <v>3.8279903164804403E-2</v>
      </c>
      <c r="Q395" s="17">
        <v>1.06462469168003E-2</v>
      </c>
      <c r="R395" s="17">
        <v>1.52666673648565E-2</v>
      </c>
      <c r="S395" s="17"/>
      <c r="T395" s="17">
        <v>4.66844855038277E-2</v>
      </c>
      <c r="U395" s="17">
        <v>4.0420061226195902E-2</v>
      </c>
      <c r="V395" s="17">
        <v>2.9970979285521501E-2</v>
      </c>
      <c r="W395" s="17">
        <v>2.6225858424897299E-2</v>
      </c>
      <c r="X395" s="17">
        <v>5.08578417810625E-2</v>
      </c>
    </row>
    <row r="396" spans="2:24">
      <c r="B396" t="s">
        <v>61</v>
      </c>
      <c r="C396" s="17">
        <v>4.1440542548771997E-2</v>
      </c>
      <c r="D396" s="17">
        <v>5.4135717979992101E-2</v>
      </c>
      <c r="E396" s="17">
        <v>2.3505409156001099E-2</v>
      </c>
      <c r="F396" s="17">
        <v>4.32180190271036E-2</v>
      </c>
      <c r="G396" s="17">
        <v>5.6523642370337197E-2</v>
      </c>
      <c r="H396" s="17">
        <v>3.1744744409653899E-2</v>
      </c>
      <c r="I396" s="17">
        <v>4.0450931432138001E-2</v>
      </c>
      <c r="J396" s="17"/>
      <c r="K396" s="17">
        <v>2.6059706948250799E-2</v>
      </c>
      <c r="L396" s="17">
        <v>5.4689008829897703E-2</v>
      </c>
      <c r="M396" s="17"/>
      <c r="N396" s="17">
        <v>4.7768342473706801E-2</v>
      </c>
      <c r="O396" s="17">
        <v>4.91447275405213E-2</v>
      </c>
      <c r="P396" s="17">
        <v>2.9520677118395001E-2</v>
      </c>
      <c r="Q396" s="17">
        <v>1.57014155819831E-2</v>
      </c>
      <c r="R396" s="17">
        <v>1.8709498993400801E-2</v>
      </c>
      <c r="S396" s="17"/>
      <c r="T396" s="17">
        <v>3.6103545835799E-2</v>
      </c>
      <c r="U396" s="17">
        <v>2.9876000296390998E-2</v>
      </c>
      <c r="V396" s="17">
        <v>2.2019556098924298E-2</v>
      </c>
      <c r="W396" s="17">
        <v>3.45562333697211E-2</v>
      </c>
      <c r="X396" s="17">
        <v>3.1431768792799998E-2</v>
      </c>
    </row>
    <row r="397" spans="2:24">
      <c r="C397" s="17"/>
      <c r="D397" s="17"/>
      <c r="E397" s="17"/>
      <c r="F397" s="17"/>
      <c r="G397" s="17"/>
      <c r="H397" s="17"/>
      <c r="I397" s="17"/>
      <c r="J397" s="17"/>
      <c r="K397" s="17"/>
      <c r="L397" s="17"/>
      <c r="M397" s="17"/>
      <c r="N397" s="17"/>
      <c r="O397" s="17"/>
      <c r="P397" s="17"/>
      <c r="Q397" s="17"/>
      <c r="R397" s="17"/>
      <c r="S397" s="17"/>
      <c r="T397" s="17"/>
      <c r="U397" s="17"/>
      <c r="V397" s="17"/>
      <c r="W397" s="17"/>
      <c r="X397" s="17"/>
    </row>
    <row r="398" spans="2:24">
      <c r="B398" s="6" t="s">
        <v>173</v>
      </c>
      <c r="C398" s="17"/>
      <c r="D398" s="17"/>
      <c r="E398" s="17"/>
      <c r="F398" s="17"/>
      <c r="G398" s="17"/>
      <c r="H398" s="17"/>
      <c r="I398" s="17"/>
      <c r="J398" s="17"/>
      <c r="K398" s="17"/>
      <c r="L398" s="17"/>
      <c r="M398" s="17"/>
      <c r="N398" s="17"/>
      <c r="O398" s="17"/>
      <c r="P398" s="17"/>
      <c r="Q398" s="17"/>
      <c r="R398" s="17"/>
      <c r="S398" s="17"/>
      <c r="T398" s="17"/>
      <c r="U398" s="17"/>
      <c r="V398" s="17"/>
      <c r="W398" s="17"/>
      <c r="X398" s="17"/>
    </row>
    <row r="399" spans="2:24">
      <c r="B399" s="21" t="s">
        <v>15</v>
      </c>
      <c r="C399" s="17"/>
      <c r="D399" s="17"/>
      <c r="E399" s="17"/>
      <c r="F399" s="17"/>
      <c r="G399" s="17"/>
      <c r="H399" s="17"/>
      <c r="I399" s="17"/>
      <c r="J399" s="17"/>
      <c r="K399" s="17"/>
      <c r="L399" s="17"/>
      <c r="M399" s="17"/>
      <c r="N399" s="17"/>
      <c r="O399" s="17"/>
      <c r="P399" s="17"/>
      <c r="Q399" s="17"/>
      <c r="R399" s="17"/>
      <c r="S399" s="17"/>
      <c r="T399" s="17"/>
      <c r="U399" s="17"/>
      <c r="V399" s="17"/>
      <c r="W399" s="17"/>
      <c r="X399" s="17"/>
    </row>
    <row r="400" spans="2:24">
      <c r="B400" t="s">
        <v>71</v>
      </c>
      <c r="C400" s="17">
        <v>0.34680007974680799</v>
      </c>
      <c r="D400" s="17">
        <v>0.36476878772827198</v>
      </c>
      <c r="E400" s="17">
        <v>0.380113151968133</v>
      </c>
      <c r="F400" s="17">
        <v>0.35493138559722398</v>
      </c>
      <c r="G400" s="17">
        <v>0.33062827669905798</v>
      </c>
      <c r="H400" s="17">
        <v>0.38142968351016099</v>
      </c>
      <c r="I400" s="17">
        <v>0.29106763547922598</v>
      </c>
      <c r="J400" s="17"/>
      <c r="K400" s="17">
        <v>0.36159519602192203</v>
      </c>
      <c r="L400" s="17">
        <v>0.33207012162451099</v>
      </c>
      <c r="M400" s="17"/>
      <c r="N400" s="17">
        <v>0.34741271938781798</v>
      </c>
      <c r="O400" s="17">
        <v>0.346745308183314</v>
      </c>
      <c r="P400" s="17">
        <v>0.35914434989590799</v>
      </c>
      <c r="Q400" s="17">
        <v>0.34751680592047002</v>
      </c>
      <c r="R400" s="17">
        <v>0.34856379348962102</v>
      </c>
      <c r="S400" s="17"/>
      <c r="T400" s="17">
        <v>0.35188873142684601</v>
      </c>
      <c r="U400" s="17">
        <v>0.359293185286088</v>
      </c>
      <c r="V400" s="17">
        <v>0.33469543652714101</v>
      </c>
      <c r="W400" s="17">
        <v>0.35036029077526099</v>
      </c>
      <c r="X400" s="17">
        <v>0.29819304796846202</v>
      </c>
    </row>
    <row r="401" spans="2:24">
      <c r="B401" t="s">
        <v>72</v>
      </c>
      <c r="C401" s="17">
        <v>0.40822354957390899</v>
      </c>
      <c r="D401" s="17">
        <v>0.28148066180513098</v>
      </c>
      <c r="E401" s="17">
        <v>0.388952923552708</v>
      </c>
      <c r="F401" s="17">
        <v>0.408347873354927</v>
      </c>
      <c r="G401" s="17">
        <v>0.39600071767356498</v>
      </c>
      <c r="H401" s="17">
        <v>0.40528101362770602</v>
      </c>
      <c r="I401" s="17">
        <v>0.51952528803832998</v>
      </c>
      <c r="J401" s="17"/>
      <c r="K401" s="17">
        <v>0.404871144007386</v>
      </c>
      <c r="L401" s="17">
        <v>0.41352398643336302</v>
      </c>
      <c r="M401" s="17"/>
      <c r="N401" s="17">
        <v>0.36239953281127602</v>
      </c>
      <c r="O401" s="17">
        <v>0.42587369819489101</v>
      </c>
      <c r="P401" s="17">
        <v>0.43791600652006601</v>
      </c>
      <c r="Q401" s="17">
        <v>0.35268106790598203</v>
      </c>
      <c r="R401" s="17">
        <v>0.43669476878970898</v>
      </c>
      <c r="S401" s="17"/>
      <c r="T401" s="17">
        <v>0.39610181996661997</v>
      </c>
      <c r="U401" s="17">
        <v>0.41942092349633903</v>
      </c>
      <c r="V401" s="17">
        <v>0.446963986299871</v>
      </c>
      <c r="W401" s="17">
        <v>0.427962173006455</v>
      </c>
      <c r="X401" s="17">
        <v>0.44836392095498401</v>
      </c>
    </row>
    <row r="402" spans="2:24">
      <c r="B402" t="s">
        <v>73</v>
      </c>
      <c r="C402" s="17">
        <v>0.153411136276876</v>
      </c>
      <c r="D402" s="17">
        <v>0.18276869625985601</v>
      </c>
      <c r="E402" s="17">
        <v>0.15001142571842599</v>
      </c>
      <c r="F402" s="17">
        <v>0.156544967822489</v>
      </c>
      <c r="G402" s="17">
        <v>0.16191297816463299</v>
      </c>
      <c r="H402" s="17">
        <v>0.14780108564333699</v>
      </c>
      <c r="I402" s="17">
        <v>0.131065494907736</v>
      </c>
      <c r="J402" s="17"/>
      <c r="K402" s="17">
        <v>0.14723921046570901</v>
      </c>
      <c r="L402" s="17">
        <v>0.16020348675027599</v>
      </c>
      <c r="M402" s="17"/>
      <c r="N402" s="17">
        <v>0.194437175443885</v>
      </c>
      <c r="O402" s="17">
        <v>0.128657893215573</v>
      </c>
      <c r="P402" s="17">
        <v>0.13241301121583199</v>
      </c>
      <c r="Q402" s="17">
        <v>0.22260469484738499</v>
      </c>
      <c r="R402" s="17">
        <v>0.140903749924606</v>
      </c>
      <c r="S402" s="17"/>
      <c r="T402" s="17">
        <v>0.14975897061902499</v>
      </c>
      <c r="U402" s="17">
        <v>0.15568758124274301</v>
      </c>
      <c r="V402" s="17">
        <v>0.147251476111501</v>
      </c>
      <c r="W402" s="17">
        <v>0.12436975523820699</v>
      </c>
      <c r="X402" s="17">
        <v>0.187595595274691</v>
      </c>
    </row>
    <row r="403" spans="2:24">
      <c r="B403" t="s">
        <v>74</v>
      </c>
      <c r="C403" s="17">
        <v>3.6241054848319798E-2</v>
      </c>
      <c r="D403" s="17">
        <v>7.5129642301642E-2</v>
      </c>
      <c r="E403" s="17">
        <v>4.0226961510918202E-2</v>
      </c>
      <c r="F403" s="17">
        <v>2.86749107525959E-2</v>
      </c>
      <c r="G403" s="17">
        <v>4.3673508907193799E-2</v>
      </c>
      <c r="H403" s="17">
        <v>2.3522026607050699E-2</v>
      </c>
      <c r="I403" s="17">
        <v>1.59505550279283E-2</v>
      </c>
      <c r="J403" s="17"/>
      <c r="K403" s="17">
        <v>3.7602871042649602E-2</v>
      </c>
      <c r="L403" s="17">
        <v>3.5089897961295601E-2</v>
      </c>
      <c r="M403" s="17"/>
      <c r="N403" s="17">
        <v>2.1843223104345E-2</v>
      </c>
      <c r="O403" s="17">
        <v>4.5800011008126598E-2</v>
      </c>
      <c r="P403" s="17">
        <v>3.9917111078465198E-2</v>
      </c>
      <c r="Q403" s="17">
        <v>3.5294813028489198E-2</v>
      </c>
      <c r="R403" s="17">
        <v>3.5205904795418103E-2</v>
      </c>
      <c r="S403" s="17"/>
      <c r="T403" s="17">
        <v>5.5600530514467603E-2</v>
      </c>
      <c r="U403" s="17">
        <v>2.5613554359016098E-2</v>
      </c>
      <c r="V403" s="17">
        <v>3.2053606302134302E-2</v>
      </c>
      <c r="W403" s="17">
        <v>4.5420232850679802E-2</v>
      </c>
      <c r="X403" s="17">
        <v>2.7869777847478398E-2</v>
      </c>
    </row>
    <row r="404" spans="2:24">
      <c r="B404" t="s">
        <v>75</v>
      </c>
      <c r="C404" s="17">
        <v>1.2362765125134101E-2</v>
      </c>
      <c r="D404" s="17">
        <v>3.0049120926204299E-2</v>
      </c>
      <c r="E404" s="17">
        <v>1.1361356894977401E-2</v>
      </c>
      <c r="F404" s="17">
        <v>8.5075225537817097E-3</v>
      </c>
      <c r="G404" s="17">
        <v>1.6834415405497301E-2</v>
      </c>
      <c r="H404" s="17">
        <v>1.0273408671312901E-2</v>
      </c>
      <c r="I404" s="17">
        <v>2.3992149181005298E-3</v>
      </c>
      <c r="J404" s="17"/>
      <c r="K404" s="17">
        <v>1.74188161660042E-2</v>
      </c>
      <c r="L404" s="17">
        <v>7.4829376764024604E-3</v>
      </c>
      <c r="M404" s="17"/>
      <c r="N404" s="17">
        <v>2.2086878157654199E-2</v>
      </c>
      <c r="O404" s="17">
        <v>1.1735274569174999E-2</v>
      </c>
      <c r="P404" s="17">
        <v>8.6553412282138493E-3</v>
      </c>
      <c r="Q404" s="17">
        <v>5.2176409991969699E-3</v>
      </c>
      <c r="R404" s="17">
        <v>9.2063632277946707E-3</v>
      </c>
      <c r="S404" s="17"/>
      <c r="T404" s="17">
        <v>1.3195411440722501E-2</v>
      </c>
      <c r="U404" s="17">
        <v>1.19512811596332E-2</v>
      </c>
      <c r="V404" s="17">
        <v>7.3739447263891098E-3</v>
      </c>
      <c r="W404" s="17">
        <v>1.00452424500802E-2</v>
      </c>
      <c r="X404" s="17">
        <v>6.5532721451650403E-3</v>
      </c>
    </row>
    <row r="405" spans="2:24">
      <c r="B405" t="s">
        <v>61</v>
      </c>
      <c r="C405" s="17">
        <v>4.2961414428952897E-2</v>
      </c>
      <c r="D405" s="17">
        <v>6.5803090978894099E-2</v>
      </c>
      <c r="E405" s="17">
        <v>2.9334180354837602E-2</v>
      </c>
      <c r="F405" s="17">
        <v>4.2993339918982201E-2</v>
      </c>
      <c r="G405" s="17">
        <v>5.09501031500528E-2</v>
      </c>
      <c r="H405" s="17">
        <v>3.1692781940432298E-2</v>
      </c>
      <c r="I405" s="17">
        <v>3.9991811628679597E-2</v>
      </c>
      <c r="J405" s="17"/>
      <c r="K405" s="17">
        <v>3.1272762296329498E-2</v>
      </c>
      <c r="L405" s="17">
        <v>5.1629569554151697E-2</v>
      </c>
      <c r="M405" s="17"/>
      <c r="N405" s="17">
        <v>5.18204710950219E-2</v>
      </c>
      <c r="O405" s="17">
        <v>4.1187814828921199E-2</v>
      </c>
      <c r="P405" s="17">
        <v>2.1954180061516001E-2</v>
      </c>
      <c r="Q405" s="17">
        <v>3.6684977298477701E-2</v>
      </c>
      <c r="R405" s="17">
        <v>2.9425419772851701E-2</v>
      </c>
      <c r="S405" s="17"/>
      <c r="T405" s="17">
        <v>3.3454536032319501E-2</v>
      </c>
      <c r="U405" s="17">
        <v>2.80334744561801E-2</v>
      </c>
      <c r="V405" s="17">
        <v>3.1661550032962199E-2</v>
      </c>
      <c r="W405" s="17">
        <v>4.1842305679317203E-2</v>
      </c>
      <c r="X405" s="17">
        <v>3.1424385809219302E-2</v>
      </c>
    </row>
    <row r="406" spans="2:24">
      <c r="C406" s="17"/>
      <c r="D406" s="17"/>
      <c r="E406" s="17"/>
      <c r="F406" s="17"/>
      <c r="G406" s="17"/>
      <c r="H406" s="17"/>
      <c r="I406" s="17"/>
      <c r="J406" s="17"/>
      <c r="K406" s="17"/>
      <c r="L406" s="17"/>
      <c r="M406" s="17"/>
      <c r="N406" s="17"/>
      <c r="O406" s="17"/>
      <c r="P406" s="17"/>
      <c r="Q406" s="17"/>
      <c r="R406" s="17"/>
      <c r="S406" s="17"/>
      <c r="T406" s="17"/>
      <c r="U406" s="17"/>
      <c r="V406" s="17"/>
      <c r="W406" s="17"/>
      <c r="X406" s="17"/>
    </row>
    <row r="407" spans="2:24">
      <c r="B407" s="6" t="s">
        <v>174</v>
      </c>
      <c r="C407" s="17"/>
      <c r="D407" s="17"/>
      <c r="E407" s="17"/>
      <c r="F407" s="17"/>
      <c r="G407" s="17"/>
      <c r="H407" s="17"/>
      <c r="I407" s="17"/>
      <c r="J407" s="17"/>
      <c r="K407" s="17"/>
      <c r="L407" s="17"/>
      <c r="M407" s="17"/>
      <c r="N407" s="17"/>
      <c r="O407" s="17"/>
      <c r="P407" s="17"/>
      <c r="Q407" s="17"/>
      <c r="R407" s="17"/>
      <c r="S407" s="17"/>
      <c r="T407" s="17"/>
      <c r="U407" s="17"/>
      <c r="V407" s="17"/>
      <c r="W407" s="17"/>
      <c r="X407" s="17"/>
    </row>
    <row r="408" spans="2:24">
      <c r="B408" s="21" t="s">
        <v>15</v>
      </c>
      <c r="C408" s="17"/>
      <c r="D408" s="17"/>
      <c r="E408" s="17"/>
      <c r="F408" s="17"/>
      <c r="G408" s="17"/>
      <c r="H408" s="17"/>
      <c r="I408" s="17"/>
      <c r="J408" s="17"/>
      <c r="K408" s="17"/>
      <c r="L408" s="17"/>
      <c r="M408" s="17"/>
      <c r="N408" s="17"/>
      <c r="O408" s="17"/>
      <c r="P408" s="17"/>
      <c r="Q408" s="17"/>
      <c r="R408" s="17"/>
      <c r="S408" s="17"/>
      <c r="T408" s="17"/>
      <c r="U408" s="17"/>
      <c r="V408" s="17"/>
      <c r="W408" s="17"/>
      <c r="X408" s="17"/>
    </row>
    <row r="409" spans="2:24">
      <c r="B409" t="s">
        <v>175</v>
      </c>
      <c r="C409" s="17">
        <v>0.19951219839359599</v>
      </c>
      <c r="D409" s="17">
        <v>0.21014699259231001</v>
      </c>
      <c r="E409" s="17">
        <v>0.235507622008229</v>
      </c>
      <c r="F409" s="17">
        <v>0.167507543653834</v>
      </c>
      <c r="G409" s="17">
        <v>0.18895735884002199</v>
      </c>
      <c r="H409" s="17">
        <v>0.20106943684085701</v>
      </c>
      <c r="I409" s="17">
        <v>0.196830760197829</v>
      </c>
      <c r="J409" s="17"/>
      <c r="K409" s="17">
        <v>0.193509882529175</v>
      </c>
      <c r="L409" s="17">
        <v>0.206367392175547</v>
      </c>
      <c r="M409" s="17"/>
      <c r="N409" s="17">
        <v>0.179269937160243</v>
      </c>
      <c r="O409" s="17">
        <v>0.19869471600639299</v>
      </c>
      <c r="P409" s="17">
        <v>0.17702177877101799</v>
      </c>
      <c r="Q409" s="17">
        <v>0.24783428643383601</v>
      </c>
      <c r="R409" s="17">
        <v>0.28079023365781802</v>
      </c>
      <c r="S409" s="17"/>
      <c r="T409" s="17">
        <v>0.284589012109499</v>
      </c>
      <c r="U409" s="17">
        <v>0.15411068217641299</v>
      </c>
      <c r="V409" s="17">
        <v>0.24256767340910801</v>
      </c>
      <c r="W409" s="17">
        <v>0.14990670198415701</v>
      </c>
      <c r="X409" s="17">
        <v>0.16963224735816901</v>
      </c>
    </row>
    <row r="410" spans="2:24">
      <c r="B410" t="s">
        <v>176</v>
      </c>
      <c r="C410" s="17">
        <v>0.44123998039279599</v>
      </c>
      <c r="D410" s="17">
        <v>0.39324951653469697</v>
      </c>
      <c r="E410" s="17">
        <v>0.43204587814510098</v>
      </c>
      <c r="F410" s="17">
        <v>0.46454393950372502</v>
      </c>
      <c r="G410" s="17">
        <v>0.472832347105066</v>
      </c>
      <c r="H410" s="17">
        <v>0.412735359738028</v>
      </c>
      <c r="I410" s="17">
        <v>0.45491992882024901</v>
      </c>
      <c r="J410" s="17"/>
      <c r="K410" s="17">
        <v>0.44015772987387503</v>
      </c>
      <c r="L410" s="17">
        <v>0.44249479793498497</v>
      </c>
      <c r="M410" s="17"/>
      <c r="N410" s="17">
        <v>0.39990510655422301</v>
      </c>
      <c r="O410" s="17">
        <v>0.43170395964970898</v>
      </c>
      <c r="P410" s="17">
        <v>0.50027373260531105</v>
      </c>
      <c r="Q410" s="17">
        <v>0.48766383516705603</v>
      </c>
      <c r="R410" s="17">
        <v>0.43045745221709802</v>
      </c>
      <c r="S410" s="17"/>
      <c r="T410" s="17">
        <v>0.45863684200230698</v>
      </c>
      <c r="U410" s="17">
        <v>0.465740298993508</v>
      </c>
      <c r="V410" s="17">
        <v>0.435060224167369</v>
      </c>
      <c r="W410" s="17">
        <v>0.44160731315528501</v>
      </c>
      <c r="X410" s="17">
        <v>0.54539562707909806</v>
      </c>
    </row>
    <row r="411" spans="2:24">
      <c r="B411" t="s">
        <v>177</v>
      </c>
      <c r="C411" s="17">
        <v>0.28728217834832898</v>
      </c>
      <c r="D411" s="17">
        <v>0.315921330662153</v>
      </c>
      <c r="E411" s="17">
        <v>0.27996318626759298</v>
      </c>
      <c r="F411" s="17">
        <v>0.296542212574471</v>
      </c>
      <c r="G411" s="17">
        <v>0.27183038004824001</v>
      </c>
      <c r="H411" s="17">
        <v>0.314438890991452</v>
      </c>
      <c r="I411" s="17">
        <v>0.26106441055060198</v>
      </c>
      <c r="J411" s="17"/>
      <c r="K411" s="17">
        <v>0.31650732695297401</v>
      </c>
      <c r="L411" s="17">
        <v>0.25916623669990901</v>
      </c>
      <c r="M411" s="17"/>
      <c r="N411" s="17">
        <v>0.33608924118948702</v>
      </c>
      <c r="O411" s="17">
        <v>0.305999621305939</v>
      </c>
      <c r="P411" s="17">
        <v>0.27491608459875</v>
      </c>
      <c r="Q411" s="17">
        <v>0.212536780876843</v>
      </c>
      <c r="R411" s="17">
        <v>0.23625811431771601</v>
      </c>
      <c r="S411" s="17"/>
      <c r="T411" s="17">
        <v>0.197582912940266</v>
      </c>
      <c r="U411" s="17">
        <v>0.33529786473894002</v>
      </c>
      <c r="V411" s="17">
        <v>0.244235994618067</v>
      </c>
      <c r="W411" s="17">
        <v>0.36181413478200097</v>
      </c>
      <c r="X411" s="17">
        <v>0.196902915673557</v>
      </c>
    </row>
    <row r="412" spans="2:24">
      <c r="B412" t="s">
        <v>169</v>
      </c>
      <c r="C412" s="17">
        <v>7.1965642865278401E-2</v>
      </c>
      <c r="D412" s="17">
        <v>8.0682160210840098E-2</v>
      </c>
      <c r="E412" s="17">
        <v>5.2483313579077102E-2</v>
      </c>
      <c r="F412" s="17">
        <v>7.1406304267969498E-2</v>
      </c>
      <c r="G412" s="17">
        <v>6.6379914006671703E-2</v>
      </c>
      <c r="H412" s="17">
        <v>7.1756312429663599E-2</v>
      </c>
      <c r="I412" s="17">
        <v>8.7184900431319406E-2</v>
      </c>
      <c r="J412" s="17"/>
      <c r="K412" s="17">
        <v>4.9825060643975502E-2</v>
      </c>
      <c r="L412" s="17">
        <v>9.1971573189558994E-2</v>
      </c>
      <c r="M412" s="17"/>
      <c r="N412" s="17">
        <v>8.4735715096047895E-2</v>
      </c>
      <c r="O412" s="17">
        <v>6.3601703037958701E-2</v>
      </c>
      <c r="P412" s="17">
        <v>4.7788404024921502E-2</v>
      </c>
      <c r="Q412" s="17">
        <v>5.1965097522264497E-2</v>
      </c>
      <c r="R412" s="17">
        <v>5.2494199807367699E-2</v>
      </c>
      <c r="S412" s="17"/>
      <c r="T412" s="17">
        <v>5.9191232947928302E-2</v>
      </c>
      <c r="U412" s="17">
        <v>4.4851154091139399E-2</v>
      </c>
      <c r="V412" s="17">
        <v>7.8136107805456906E-2</v>
      </c>
      <c r="W412" s="17">
        <v>4.6671850078556398E-2</v>
      </c>
      <c r="X412" s="17">
        <v>8.8069209889176103E-2</v>
      </c>
    </row>
    <row r="413" spans="2:24">
      <c r="C413" s="17"/>
      <c r="D413" s="17"/>
      <c r="E413" s="17"/>
      <c r="F413" s="17"/>
      <c r="G413" s="17"/>
      <c r="H413" s="17"/>
      <c r="I413" s="17"/>
      <c r="J413" s="17"/>
      <c r="K413" s="17"/>
      <c r="L413" s="17"/>
      <c r="M413" s="17"/>
      <c r="N413" s="17"/>
      <c r="O413" s="17"/>
      <c r="P413" s="17"/>
      <c r="Q413" s="17"/>
      <c r="R413" s="17"/>
      <c r="S413" s="17"/>
      <c r="T413" s="17"/>
      <c r="U413" s="17"/>
      <c r="V413" s="17"/>
      <c r="W413" s="17"/>
      <c r="X413" s="17"/>
    </row>
    <row r="414" spans="2:24">
      <c r="B414" s="6" t="s">
        <v>178</v>
      </c>
      <c r="C414" s="17"/>
      <c r="D414" s="17"/>
      <c r="E414" s="17"/>
      <c r="F414" s="17"/>
      <c r="G414" s="17"/>
      <c r="H414" s="17"/>
      <c r="I414" s="17"/>
      <c r="J414" s="17"/>
      <c r="K414" s="17"/>
      <c r="L414" s="17"/>
      <c r="M414" s="17"/>
      <c r="N414" s="17"/>
      <c r="O414" s="17"/>
      <c r="P414" s="17"/>
      <c r="Q414" s="17"/>
      <c r="R414" s="17"/>
      <c r="S414" s="17"/>
      <c r="T414" s="17"/>
      <c r="U414" s="17"/>
      <c r="V414" s="17"/>
      <c r="W414" s="17"/>
      <c r="X414" s="17"/>
    </row>
    <row r="415" spans="2:24">
      <c r="B415" s="21" t="s">
        <v>15</v>
      </c>
      <c r="C415" s="17"/>
      <c r="D415" s="17"/>
      <c r="E415" s="17"/>
      <c r="F415" s="17"/>
      <c r="G415" s="17"/>
      <c r="H415" s="17"/>
      <c r="I415" s="17"/>
      <c r="J415" s="17"/>
      <c r="K415" s="17"/>
      <c r="L415" s="17"/>
      <c r="M415" s="17"/>
      <c r="N415" s="17"/>
      <c r="O415" s="17"/>
      <c r="P415" s="17"/>
      <c r="Q415" s="17"/>
      <c r="R415" s="17"/>
      <c r="S415" s="17"/>
      <c r="T415" s="17"/>
      <c r="U415" s="17"/>
      <c r="V415" s="17"/>
      <c r="W415" s="17"/>
      <c r="X415" s="17"/>
    </row>
    <row r="416" spans="2:24">
      <c r="B416" t="s">
        <v>179</v>
      </c>
      <c r="C416" s="17">
        <v>0.28330823978091302</v>
      </c>
      <c r="D416" s="17">
        <v>0.23577371763587601</v>
      </c>
      <c r="E416" s="17">
        <v>0.35070258234898799</v>
      </c>
      <c r="F416" s="17">
        <v>0.25854036972340799</v>
      </c>
      <c r="G416" s="17">
        <v>0.26421947191360001</v>
      </c>
      <c r="H416" s="17">
        <v>0.28091735206423002</v>
      </c>
      <c r="I416" s="17">
        <v>0.29721386035903502</v>
      </c>
      <c r="J416" s="17"/>
      <c r="K416" s="17">
        <v>0.31997666244810402</v>
      </c>
      <c r="L416" s="17">
        <v>0.248878090629335</v>
      </c>
      <c r="M416" s="17"/>
      <c r="N416" s="17">
        <v>0.26929240379442898</v>
      </c>
      <c r="O416" s="17">
        <v>0.28303128997899302</v>
      </c>
      <c r="P416" s="17">
        <v>0.29676881458014998</v>
      </c>
      <c r="Q416" s="17">
        <v>0.31609064510607598</v>
      </c>
      <c r="R416" s="17">
        <v>0.31991350545980402</v>
      </c>
      <c r="S416" s="17"/>
      <c r="T416" s="17">
        <v>0.34341393403666498</v>
      </c>
      <c r="U416" s="17">
        <v>0.28775411781319699</v>
      </c>
      <c r="V416" s="17">
        <v>0.30523190932601102</v>
      </c>
      <c r="W416" s="17">
        <v>0.22723199741269601</v>
      </c>
      <c r="X416" s="17">
        <v>0.32818754646875797</v>
      </c>
    </row>
    <row r="417" spans="2:24">
      <c r="B417" t="s">
        <v>180</v>
      </c>
      <c r="C417" s="17">
        <v>0.53386028479190295</v>
      </c>
      <c r="D417" s="17">
        <v>0.63228681822503996</v>
      </c>
      <c r="E417" s="17">
        <v>0.541413943803845</v>
      </c>
      <c r="F417" s="17">
        <v>0.58708307466100296</v>
      </c>
      <c r="G417" s="17">
        <v>0.52916371599476997</v>
      </c>
      <c r="H417" s="17">
        <v>0.528794093268663</v>
      </c>
      <c r="I417" s="17">
        <v>0.42637749683368298</v>
      </c>
      <c r="J417" s="17"/>
      <c r="K417" s="17">
        <v>0.55576026235728804</v>
      </c>
      <c r="L417" s="17">
        <v>0.51213492687901196</v>
      </c>
      <c r="M417" s="17"/>
      <c r="N417" s="17">
        <v>0.50851134528055097</v>
      </c>
      <c r="O417" s="17">
        <v>0.56243153737846396</v>
      </c>
      <c r="P417" s="17">
        <v>0.54294347700972401</v>
      </c>
      <c r="Q417" s="17">
        <v>0.54277406730363997</v>
      </c>
      <c r="R417" s="17">
        <v>0.55279947489197501</v>
      </c>
      <c r="S417" s="17"/>
      <c r="T417" s="17">
        <v>0.53273733418747604</v>
      </c>
      <c r="U417" s="17">
        <v>0.57075433915307705</v>
      </c>
      <c r="V417" s="17">
        <v>0.52617508448859895</v>
      </c>
      <c r="W417" s="17">
        <v>0.61811701029623201</v>
      </c>
      <c r="X417" s="17">
        <v>0.43657853850786899</v>
      </c>
    </row>
    <row r="418" spans="2:24">
      <c r="B418" t="s">
        <v>169</v>
      </c>
      <c r="C418" s="17">
        <v>0.182831475427184</v>
      </c>
      <c r="D418" s="17">
        <v>0.131939464139084</v>
      </c>
      <c r="E418" s="17">
        <v>0.107883473847168</v>
      </c>
      <c r="F418" s="17">
        <v>0.154376555615589</v>
      </c>
      <c r="G418" s="17">
        <v>0.20661681209162999</v>
      </c>
      <c r="H418" s="17">
        <v>0.19028855466710601</v>
      </c>
      <c r="I418" s="17">
        <v>0.276408642807282</v>
      </c>
      <c r="J418" s="17"/>
      <c r="K418" s="17">
        <v>0.124263075194608</v>
      </c>
      <c r="L418" s="17">
        <v>0.23898698249165401</v>
      </c>
      <c r="M418" s="17"/>
      <c r="N418" s="17">
        <v>0.22219625092501999</v>
      </c>
      <c r="O418" s="17">
        <v>0.15453717264254199</v>
      </c>
      <c r="P418" s="17">
        <v>0.16028770841012699</v>
      </c>
      <c r="Q418" s="17">
        <v>0.14113528759028399</v>
      </c>
      <c r="R418" s="17">
        <v>0.12728701964822101</v>
      </c>
      <c r="S418" s="17"/>
      <c r="T418" s="17">
        <v>0.12384873177585901</v>
      </c>
      <c r="U418" s="17">
        <v>0.14149154303372599</v>
      </c>
      <c r="V418" s="17">
        <v>0.16859300618539</v>
      </c>
      <c r="W418" s="17">
        <v>0.15465099229107199</v>
      </c>
      <c r="X418" s="17">
        <v>0.23523391502337301</v>
      </c>
    </row>
    <row r="419" spans="2:24">
      <c r="C419" s="17"/>
      <c r="D419" s="17"/>
      <c r="E419" s="17"/>
      <c r="F419" s="17"/>
      <c r="G419" s="17"/>
      <c r="H419" s="17"/>
      <c r="I419" s="17"/>
      <c r="J419" s="17"/>
      <c r="K419" s="17"/>
      <c r="L419" s="17"/>
      <c r="M419" s="17"/>
      <c r="N419" s="17"/>
      <c r="O419" s="17"/>
      <c r="P419" s="17"/>
      <c r="Q419" s="17"/>
      <c r="R419" s="17"/>
      <c r="S419" s="17"/>
      <c r="T419" s="17"/>
      <c r="U419" s="17"/>
      <c r="V419" s="17"/>
      <c r="W419" s="17"/>
      <c r="X419" s="17"/>
    </row>
    <row r="420" spans="2:24">
      <c r="B420" s="6" t="s">
        <v>181</v>
      </c>
      <c r="C420" s="17"/>
      <c r="D420" s="17"/>
      <c r="E420" s="17"/>
      <c r="F420" s="17"/>
      <c r="G420" s="17"/>
      <c r="H420" s="17"/>
      <c r="I420" s="17"/>
      <c r="J420" s="17"/>
      <c r="K420" s="17"/>
      <c r="L420" s="17"/>
      <c r="M420" s="17"/>
      <c r="N420" s="17"/>
      <c r="O420" s="17"/>
      <c r="P420" s="17"/>
      <c r="Q420" s="17"/>
      <c r="R420" s="17"/>
      <c r="S420" s="17"/>
      <c r="T420" s="17"/>
      <c r="U420" s="17"/>
      <c r="V420" s="17"/>
      <c r="W420" s="17"/>
      <c r="X420" s="17"/>
    </row>
    <row r="421" spans="2:24">
      <c r="B421" s="21" t="s">
        <v>15</v>
      </c>
      <c r="C421" s="17"/>
      <c r="D421" s="17"/>
      <c r="E421" s="17"/>
      <c r="F421" s="17"/>
      <c r="G421" s="17"/>
      <c r="H421" s="17"/>
      <c r="I421" s="17"/>
      <c r="J421" s="17"/>
      <c r="K421" s="17"/>
      <c r="L421" s="17"/>
      <c r="M421" s="17"/>
      <c r="N421" s="17"/>
      <c r="O421" s="17"/>
      <c r="P421" s="17"/>
      <c r="Q421" s="17"/>
      <c r="R421" s="17"/>
      <c r="S421" s="17"/>
      <c r="T421" s="17"/>
      <c r="U421" s="17"/>
      <c r="V421" s="17"/>
      <c r="W421" s="17"/>
      <c r="X421" s="17"/>
    </row>
    <row r="422" spans="2:24">
      <c r="B422" t="s">
        <v>179</v>
      </c>
      <c r="C422" s="17">
        <v>0.28648602270741502</v>
      </c>
      <c r="D422" s="17">
        <v>0.32039983331914501</v>
      </c>
      <c r="E422" s="17">
        <v>0.31743798671264301</v>
      </c>
      <c r="F422" s="17">
        <v>0.26425440993833199</v>
      </c>
      <c r="G422" s="17">
        <v>0.303406214847453</v>
      </c>
      <c r="H422" s="17">
        <v>0.244503558702068</v>
      </c>
      <c r="I422" s="17">
        <v>0.27143774106673801</v>
      </c>
      <c r="J422" s="17"/>
      <c r="K422" s="17">
        <v>0.31610267009950599</v>
      </c>
      <c r="L422" s="17">
        <v>0.25798353297867099</v>
      </c>
      <c r="M422" s="17"/>
      <c r="N422" s="17">
        <v>0.29047335309271899</v>
      </c>
      <c r="O422" s="17">
        <v>0.270845862577899</v>
      </c>
      <c r="P422" s="17">
        <v>0.28986015455515102</v>
      </c>
      <c r="Q422" s="17">
        <v>0.32484084730450702</v>
      </c>
      <c r="R422" s="17">
        <v>0.33758511321048501</v>
      </c>
      <c r="S422" s="17"/>
      <c r="T422" s="17">
        <v>0.339091012895674</v>
      </c>
      <c r="U422" s="17">
        <v>0.284589494301836</v>
      </c>
      <c r="V422" s="17">
        <v>0.319336558016868</v>
      </c>
      <c r="W422" s="17">
        <v>0.24740883932391</v>
      </c>
      <c r="X422" s="17">
        <v>0.31330578472669701</v>
      </c>
    </row>
    <row r="423" spans="2:24">
      <c r="B423" t="s">
        <v>180</v>
      </c>
      <c r="C423" s="17">
        <v>0.53351930952597404</v>
      </c>
      <c r="D423" s="17">
        <v>0.55847071380453295</v>
      </c>
      <c r="E423" s="17">
        <v>0.56585132892615098</v>
      </c>
      <c r="F423" s="17">
        <v>0.57541134250908499</v>
      </c>
      <c r="G423" s="17">
        <v>0.50421381283543498</v>
      </c>
      <c r="H423" s="17">
        <v>0.56824310609472695</v>
      </c>
      <c r="I423" s="17">
        <v>0.45700360393668099</v>
      </c>
      <c r="J423" s="17"/>
      <c r="K423" s="17">
        <v>0.55340492309403</v>
      </c>
      <c r="L423" s="17">
        <v>0.51474042986753898</v>
      </c>
      <c r="M423" s="17"/>
      <c r="N423" s="17">
        <v>0.48771325738230797</v>
      </c>
      <c r="O423" s="17">
        <v>0.56762172597003302</v>
      </c>
      <c r="P423" s="17">
        <v>0.56717643346919899</v>
      </c>
      <c r="Q423" s="17">
        <v>0.52670718244630099</v>
      </c>
      <c r="R423" s="17">
        <v>0.55761632146013895</v>
      </c>
      <c r="S423" s="17"/>
      <c r="T423" s="17">
        <v>0.53737091255588898</v>
      </c>
      <c r="U423" s="17">
        <v>0.568275696427188</v>
      </c>
      <c r="V423" s="17">
        <v>0.50719859372176201</v>
      </c>
      <c r="W423" s="17">
        <v>0.60702445477970002</v>
      </c>
      <c r="X423" s="17">
        <v>0.47448496670170598</v>
      </c>
    </row>
    <row r="424" spans="2:24">
      <c r="B424" t="s">
        <v>169</v>
      </c>
      <c r="C424" s="17">
        <v>0.17999466776661099</v>
      </c>
      <c r="D424" s="17">
        <v>0.121129452876322</v>
      </c>
      <c r="E424" s="17">
        <v>0.116710684361206</v>
      </c>
      <c r="F424" s="17">
        <v>0.16033424755258299</v>
      </c>
      <c r="G424" s="17">
        <v>0.19237997231711301</v>
      </c>
      <c r="H424" s="17">
        <v>0.187253335203205</v>
      </c>
      <c r="I424" s="17">
        <v>0.27155865499658099</v>
      </c>
      <c r="J424" s="17"/>
      <c r="K424" s="17">
        <v>0.13049240680646301</v>
      </c>
      <c r="L424" s="17">
        <v>0.227276037153789</v>
      </c>
      <c r="M424" s="17"/>
      <c r="N424" s="17">
        <v>0.22181338952497401</v>
      </c>
      <c r="O424" s="17">
        <v>0.16153241145206701</v>
      </c>
      <c r="P424" s="17">
        <v>0.14296341197564999</v>
      </c>
      <c r="Q424" s="17">
        <v>0.14845197024919199</v>
      </c>
      <c r="R424" s="17">
        <v>0.104798565329376</v>
      </c>
      <c r="S424" s="17"/>
      <c r="T424" s="17">
        <v>0.123538074548436</v>
      </c>
      <c r="U424" s="17">
        <v>0.147134809270976</v>
      </c>
      <c r="V424" s="17">
        <v>0.17346484826137001</v>
      </c>
      <c r="W424" s="17">
        <v>0.14556670589638901</v>
      </c>
      <c r="X424" s="17">
        <v>0.21220924857159801</v>
      </c>
    </row>
    <row r="425" spans="2:24">
      <c r="B425" t="s">
        <v>182</v>
      </c>
      <c r="C425" s="17">
        <v>0</v>
      </c>
      <c r="D425" s="17">
        <v>0</v>
      </c>
      <c r="E425" s="17">
        <v>0</v>
      </c>
      <c r="F425" s="17">
        <v>0</v>
      </c>
      <c r="G425" s="17">
        <v>0</v>
      </c>
      <c r="H425" s="17">
        <v>0</v>
      </c>
      <c r="I425" s="17">
        <v>0</v>
      </c>
      <c r="J425" s="17"/>
      <c r="K425" s="17">
        <v>0</v>
      </c>
      <c r="L425" s="17">
        <v>0</v>
      </c>
      <c r="M425" s="17"/>
      <c r="N425" s="17">
        <v>0</v>
      </c>
      <c r="O425" s="17">
        <v>0</v>
      </c>
      <c r="P425" s="17">
        <v>0</v>
      </c>
      <c r="Q425" s="17">
        <v>0</v>
      </c>
      <c r="R425" s="17">
        <v>0</v>
      </c>
      <c r="S425" s="17"/>
      <c r="T425" s="17">
        <v>0</v>
      </c>
      <c r="U425" s="17">
        <v>0</v>
      </c>
      <c r="V425" s="17">
        <v>0</v>
      </c>
      <c r="W425" s="17">
        <v>0</v>
      </c>
      <c r="X425" s="17">
        <v>0</v>
      </c>
    </row>
    <row r="426" spans="2:24">
      <c r="B426" t="s">
        <v>183</v>
      </c>
      <c r="C426" s="17">
        <v>0</v>
      </c>
      <c r="D426" s="17">
        <v>0</v>
      </c>
      <c r="E426" s="17">
        <v>0</v>
      </c>
      <c r="F426" s="17">
        <v>0</v>
      </c>
      <c r="G426" s="17">
        <v>0</v>
      </c>
      <c r="H426" s="17">
        <v>0</v>
      </c>
      <c r="I426" s="17">
        <v>0</v>
      </c>
      <c r="J426" s="17"/>
      <c r="K426" s="17">
        <v>0</v>
      </c>
      <c r="L426" s="17">
        <v>0</v>
      </c>
      <c r="M426" s="17"/>
      <c r="N426" s="17">
        <v>0</v>
      </c>
      <c r="O426" s="17">
        <v>0</v>
      </c>
      <c r="P426" s="17">
        <v>0</v>
      </c>
      <c r="Q426" s="17">
        <v>0</v>
      </c>
      <c r="R426" s="17">
        <v>0</v>
      </c>
      <c r="S426" s="17"/>
      <c r="T426" s="17">
        <v>0</v>
      </c>
      <c r="U426" s="17">
        <v>0</v>
      </c>
      <c r="V426" s="17">
        <v>0</v>
      </c>
      <c r="W426" s="17">
        <v>0</v>
      </c>
      <c r="X426" s="17">
        <v>0</v>
      </c>
    </row>
    <row r="427" spans="2:24">
      <c r="C427" s="17"/>
      <c r="D427" s="17"/>
      <c r="E427" s="17"/>
      <c r="F427" s="17"/>
      <c r="G427" s="17"/>
      <c r="H427" s="17"/>
      <c r="I427" s="17"/>
      <c r="J427" s="17"/>
      <c r="K427" s="17"/>
      <c r="L427" s="17"/>
      <c r="M427" s="17"/>
      <c r="N427" s="17"/>
      <c r="O427" s="17"/>
      <c r="P427" s="17"/>
      <c r="Q427" s="17"/>
      <c r="R427" s="17"/>
      <c r="S427" s="17"/>
      <c r="T427" s="17"/>
      <c r="U427" s="17"/>
      <c r="V427" s="17"/>
      <c r="W427" s="17"/>
      <c r="X427" s="17"/>
    </row>
    <row r="428" spans="2:24">
      <c r="B428" s="6" t="s">
        <v>184</v>
      </c>
      <c r="C428" s="17"/>
      <c r="D428" s="17"/>
      <c r="E428" s="17"/>
      <c r="F428" s="17"/>
      <c r="G428" s="17"/>
      <c r="H428" s="17"/>
      <c r="I428" s="17"/>
      <c r="J428" s="17"/>
      <c r="K428" s="17"/>
      <c r="L428" s="17"/>
      <c r="M428" s="17"/>
      <c r="N428" s="17"/>
      <c r="O428" s="17"/>
      <c r="P428" s="17"/>
      <c r="Q428" s="17"/>
      <c r="R428" s="17"/>
      <c r="S428" s="17"/>
      <c r="T428" s="17"/>
      <c r="U428" s="17"/>
      <c r="V428" s="17"/>
      <c r="W428" s="17"/>
      <c r="X428" s="17"/>
    </row>
    <row r="429" spans="2:24">
      <c r="B429" s="21" t="s">
        <v>15</v>
      </c>
      <c r="C429" s="17"/>
      <c r="D429" s="17"/>
      <c r="E429" s="17"/>
      <c r="F429" s="17"/>
      <c r="G429" s="17"/>
      <c r="H429" s="17"/>
      <c r="I429" s="17"/>
      <c r="J429" s="17"/>
      <c r="K429" s="17"/>
      <c r="L429" s="17"/>
      <c r="M429" s="17"/>
      <c r="N429" s="17"/>
      <c r="O429" s="17"/>
      <c r="P429" s="17"/>
      <c r="Q429" s="17"/>
      <c r="R429" s="17"/>
      <c r="S429" s="17"/>
      <c r="T429" s="17"/>
      <c r="U429" s="17"/>
      <c r="V429" s="17"/>
      <c r="W429" s="17"/>
      <c r="X429" s="17"/>
    </row>
    <row r="430" spans="2:24">
      <c r="B430" t="s">
        <v>182</v>
      </c>
      <c r="C430" s="17">
        <v>0.31623043314680799</v>
      </c>
      <c r="D430" s="17">
        <v>0.28769354150236198</v>
      </c>
      <c r="E430" s="17">
        <v>0.30990002499508101</v>
      </c>
      <c r="F430" s="17">
        <v>0.30399725249374598</v>
      </c>
      <c r="G430" s="17">
        <v>0.32323690594138599</v>
      </c>
      <c r="H430" s="17">
        <v>0.33749499071150901</v>
      </c>
      <c r="I430" s="17">
        <v>0.33029582362878301</v>
      </c>
      <c r="J430" s="17"/>
      <c r="K430" s="17">
        <v>0.34549185102871699</v>
      </c>
      <c r="L430" s="17">
        <v>0.28920218068464898</v>
      </c>
      <c r="M430" s="17"/>
      <c r="N430" s="17">
        <v>0.27300857388245398</v>
      </c>
      <c r="O430" s="17">
        <v>0.32338070038557598</v>
      </c>
      <c r="P430" s="17">
        <v>0.35466762590443701</v>
      </c>
      <c r="Q430" s="17">
        <v>0.38297655806770903</v>
      </c>
      <c r="R430" s="17">
        <v>0.32099980079652701</v>
      </c>
      <c r="S430" s="17"/>
      <c r="T430" s="17">
        <v>0.39786928166344898</v>
      </c>
      <c r="U430" s="17">
        <v>0.32478327525335898</v>
      </c>
      <c r="V430" s="17">
        <v>0.358740868048745</v>
      </c>
      <c r="W430" s="17">
        <v>0.27896604192764002</v>
      </c>
      <c r="X430" s="17">
        <v>0.28175941029781298</v>
      </c>
    </row>
    <row r="431" spans="2:24">
      <c r="B431" t="s">
        <v>183</v>
      </c>
      <c r="C431" s="17">
        <v>0.48033177419966</v>
      </c>
      <c r="D431" s="17">
        <v>0.56225627936453604</v>
      </c>
      <c r="E431" s="17">
        <v>0.54396967763625703</v>
      </c>
      <c r="F431" s="17">
        <v>0.52577851527838504</v>
      </c>
      <c r="G431" s="17">
        <v>0.45570087578179402</v>
      </c>
      <c r="H431" s="17">
        <v>0.461679101297224</v>
      </c>
      <c r="I431" s="17">
        <v>0.36975791539928798</v>
      </c>
      <c r="J431" s="17"/>
      <c r="K431" s="17">
        <v>0.51398873908792397</v>
      </c>
      <c r="L431" s="17">
        <v>0.446851230624292</v>
      </c>
      <c r="M431" s="17"/>
      <c r="N431" s="17">
        <v>0.51320727109295405</v>
      </c>
      <c r="O431" s="17">
        <v>0.48785240211686898</v>
      </c>
      <c r="P431" s="17">
        <v>0.46392291175606598</v>
      </c>
      <c r="Q431" s="17">
        <v>0.43808972814496899</v>
      </c>
      <c r="R431" s="17">
        <v>0.55050805273660697</v>
      </c>
      <c r="S431" s="17"/>
      <c r="T431" s="17">
        <v>0.46407863411002298</v>
      </c>
      <c r="U431" s="17">
        <v>0.52256323909503899</v>
      </c>
      <c r="V431" s="17">
        <v>0.455597074562964</v>
      </c>
      <c r="W431" s="17">
        <v>0.50987195204725</v>
      </c>
      <c r="X431" s="17">
        <v>0.46817549059025798</v>
      </c>
    </row>
    <row r="432" spans="2:24">
      <c r="B432" t="s">
        <v>169</v>
      </c>
      <c r="C432" s="17">
        <v>0.20343779265353101</v>
      </c>
      <c r="D432" s="17">
        <v>0.15005017913310301</v>
      </c>
      <c r="E432" s="17">
        <v>0.14613029736866301</v>
      </c>
      <c r="F432" s="17">
        <v>0.170224232227869</v>
      </c>
      <c r="G432" s="17">
        <v>0.22106221827682099</v>
      </c>
      <c r="H432" s="17">
        <v>0.20082590799126601</v>
      </c>
      <c r="I432" s="17">
        <v>0.299946260971929</v>
      </c>
      <c r="J432" s="17"/>
      <c r="K432" s="17">
        <v>0.14051940988335801</v>
      </c>
      <c r="L432" s="17">
        <v>0.26394658869106002</v>
      </c>
      <c r="M432" s="17"/>
      <c r="N432" s="17">
        <v>0.213784155024591</v>
      </c>
      <c r="O432" s="17">
        <v>0.18876689749755499</v>
      </c>
      <c r="P432" s="17">
        <v>0.18140946233949701</v>
      </c>
      <c r="Q432" s="17">
        <v>0.17893371378732201</v>
      </c>
      <c r="R432" s="17">
        <v>0.12849214646686699</v>
      </c>
      <c r="S432" s="17"/>
      <c r="T432" s="17">
        <v>0.13805208422652801</v>
      </c>
      <c r="U432" s="17">
        <v>0.152653485651602</v>
      </c>
      <c r="V432" s="17">
        <v>0.185662057388291</v>
      </c>
      <c r="W432" s="17">
        <v>0.21116200602511101</v>
      </c>
      <c r="X432" s="17">
        <v>0.25006509911192898</v>
      </c>
    </row>
    <row r="433" spans="2:24">
      <c r="C433" s="17"/>
      <c r="D433" s="17"/>
      <c r="E433" s="17"/>
      <c r="F433" s="17"/>
      <c r="G433" s="17"/>
      <c r="H433" s="17"/>
      <c r="I433" s="17"/>
      <c r="J433" s="17"/>
      <c r="K433" s="17"/>
      <c r="L433" s="17"/>
      <c r="M433" s="17"/>
      <c r="N433" s="17"/>
      <c r="O433" s="17"/>
      <c r="P433" s="17"/>
      <c r="Q433" s="17"/>
      <c r="R433" s="17"/>
      <c r="S433" s="17"/>
      <c r="T433" s="17"/>
      <c r="U433" s="17"/>
      <c r="V433" s="17"/>
      <c r="W433" s="17"/>
      <c r="X433" s="17"/>
    </row>
    <row r="434" spans="2:24">
      <c r="B434" s="6" t="s">
        <v>185</v>
      </c>
      <c r="C434" s="17"/>
      <c r="D434" s="17"/>
      <c r="E434" s="17"/>
      <c r="F434" s="17"/>
      <c r="G434" s="17"/>
      <c r="H434" s="17"/>
      <c r="I434" s="17"/>
      <c r="J434" s="17"/>
      <c r="K434" s="17"/>
      <c r="L434" s="17"/>
      <c r="M434" s="17"/>
      <c r="N434" s="17"/>
      <c r="O434" s="17"/>
      <c r="P434" s="17"/>
      <c r="Q434" s="17"/>
      <c r="R434" s="17"/>
      <c r="S434" s="17"/>
      <c r="T434" s="17"/>
      <c r="U434" s="17"/>
      <c r="V434" s="17"/>
      <c r="W434" s="17"/>
      <c r="X434" s="17"/>
    </row>
    <row r="435" spans="2:24">
      <c r="B435" s="21" t="s">
        <v>15</v>
      </c>
      <c r="C435" s="17"/>
      <c r="D435" s="17"/>
      <c r="E435" s="17"/>
      <c r="F435" s="17"/>
      <c r="G435" s="17"/>
      <c r="H435" s="17"/>
      <c r="I435" s="17"/>
      <c r="J435" s="17"/>
      <c r="K435" s="17"/>
      <c r="L435" s="17"/>
      <c r="M435" s="17"/>
      <c r="N435" s="17"/>
      <c r="O435" s="17"/>
      <c r="P435" s="17"/>
      <c r="Q435" s="17"/>
      <c r="R435" s="17"/>
      <c r="S435" s="17"/>
      <c r="T435" s="17"/>
      <c r="U435" s="17"/>
      <c r="V435" s="17"/>
      <c r="W435" s="17"/>
      <c r="X435" s="17"/>
    </row>
    <row r="436" spans="2:24">
      <c r="B436" t="s">
        <v>186</v>
      </c>
      <c r="C436" s="17">
        <v>0.212256472484149</v>
      </c>
      <c r="D436" s="17">
        <v>0.26547789000371003</v>
      </c>
      <c r="E436" s="17">
        <v>0.229080618500381</v>
      </c>
      <c r="F436" s="17">
        <v>0.198212993564403</v>
      </c>
      <c r="G436" s="17">
        <v>0.20006807980470101</v>
      </c>
      <c r="H436" s="17">
        <v>0.22223841101740599</v>
      </c>
      <c r="I436" s="17">
        <v>0.17802396131833101</v>
      </c>
      <c r="J436" s="17"/>
      <c r="K436" s="17">
        <v>0.243352120627083</v>
      </c>
      <c r="L436" s="17">
        <v>0.182920112373891</v>
      </c>
      <c r="M436" s="17"/>
      <c r="N436" s="17">
        <v>0.20803150401419301</v>
      </c>
      <c r="O436" s="17">
        <v>0.21195314942267199</v>
      </c>
      <c r="P436" s="17">
        <v>0.22474941523040801</v>
      </c>
      <c r="Q436" s="17">
        <v>0.22815888384546501</v>
      </c>
      <c r="R436" s="17">
        <v>0.20938824635117201</v>
      </c>
      <c r="S436" s="17"/>
      <c r="T436" s="17">
        <v>0.25021188913243703</v>
      </c>
      <c r="U436" s="17">
        <v>0.23943606141960899</v>
      </c>
      <c r="V436" s="17">
        <v>0.17900164997180301</v>
      </c>
      <c r="W436" s="17">
        <v>0.226189399790891</v>
      </c>
      <c r="X436" s="17">
        <v>0.17391146224506199</v>
      </c>
    </row>
    <row r="437" spans="2:24">
      <c r="B437" t="s">
        <v>187</v>
      </c>
      <c r="C437" s="17">
        <v>0.66870700040188902</v>
      </c>
      <c r="D437" s="17">
        <v>0.61491744801647397</v>
      </c>
      <c r="E437" s="17">
        <v>0.682440768502526</v>
      </c>
      <c r="F437" s="17">
        <v>0.68492963428785103</v>
      </c>
      <c r="G437" s="17">
        <v>0.67395293577688498</v>
      </c>
      <c r="H437" s="17">
        <v>0.66692862595201596</v>
      </c>
      <c r="I437" s="17">
        <v>0.676800757915344</v>
      </c>
      <c r="J437" s="17"/>
      <c r="K437" s="17">
        <v>0.66025709883998096</v>
      </c>
      <c r="L437" s="17">
        <v>0.67731034082618802</v>
      </c>
      <c r="M437" s="17"/>
      <c r="N437" s="17">
        <v>0.61782879222255505</v>
      </c>
      <c r="O437" s="17">
        <v>0.69559584246526995</v>
      </c>
      <c r="P437" s="17">
        <v>0.67477873999364002</v>
      </c>
      <c r="Q437" s="17">
        <v>0.67276016997047505</v>
      </c>
      <c r="R437" s="17">
        <v>0.72701323473230595</v>
      </c>
      <c r="S437" s="17"/>
      <c r="T437" s="17">
        <v>0.66290066757548105</v>
      </c>
      <c r="U437" s="17">
        <v>0.67156789356277202</v>
      </c>
      <c r="V437" s="17">
        <v>0.719695113692568</v>
      </c>
      <c r="W437" s="17">
        <v>0.65939375441148196</v>
      </c>
      <c r="X437" s="17">
        <v>0.69354893929046402</v>
      </c>
    </row>
    <row r="438" spans="2:24">
      <c r="B438" t="s">
        <v>61</v>
      </c>
      <c r="C438" s="17">
        <v>0.119036527113962</v>
      </c>
      <c r="D438" s="17">
        <v>0.11960466197981599</v>
      </c>
      <c r="E438" s="17">
        <v>8.8478612997092906E-2</v>
      </c>
      <c r="F438" s="17">
        <v>0.116857372147746</v>
      </c>
      <c r="G438" s="17">
        <v>0.12597898441841399</v>
      </c>
      <c r="H438" s="17">
        <v>0.11083296303057801</v>
      </c>
      <c r="I438" s="17">
        <v>0.14517528076632599</v>
      </c>
      <c r="J438" s="17"/>
      <c r="K438" s="17">
        <v>9.6390780532936496E-2</v>
      </c>
      <c r="L438" s="17">
        <v>0.13976954679992101</v>
      </c>
      <c r="M438" s="17"/>
      <c r="N438" s="17">
        <v>0.174139703763252</v>
      </c>
      <c r="O438" s="17">
        <v>9.2451008112057698E-2</v>
      </c>
      <c r="P438" s="17">
        <v>0.100471844775952</v>
      </c>
      <c r="Q438" s="17">
        <v>9.9080946184060298E-2</v>
      </c>
      <c r="R438" s="17">
        <v>6.3598518916522198E-2</v>
      </c>
      <c r="S438" s="17"/>
      <c r="T438" s="17">
        <v>8.6887443292081895E-2</v>
      </c>
      <c r="U438" s="17">
        <v>8.8996045017618305E-2</v>
      </c>
      <c r="V438" s="17">
        <v>0.101303236335629</v>
      </c>
      <c r="W438" s="17">
        <v>0.114416845797627</v>
      </c>
      <c r="X438" s="17">
        <v>0.13253959846447499</v>
      </c>
    </row>
    <row r="439" spans="2:24">
      <c r="C439" s="17"/>
      <c r="D439" s="17"/>
      <c r="E439" s="17"/>
      <c r="F439" s="17"/>
      <c r="G439" s="17"/>
      <c r="H439" s="17"/>
      <c r="I439" s="17"/>
      <c r="J439" s="17"/>
      <c r="K439" s="17"/>
      <c r="L439" s="17"/>
      <c r="M439" s="17"/>
      <c r="N439" s="17"/>
      <c r="O439" s="17"/>
      <c r="P439" s="17"/>
      <c r="Q439" s="17"/>
      <c r="R439" s="17"/>
      <c r="S439" s="17"/>
      <c r="T439" s="17"/>
      <c r="U439" s="17"/>
      <c r="V439" s="17"/>
      <c r="W439" s="17"/>
      <c r="X439" s="17"/>
    </row>
    <row r="440" spans="2:24">
      <c r="B440" s="6" t="s">
        <v>188</v>
      </c>
      <c r="C440" s="17"/>
      <c r="D440" s="17"/>
      <c r="E440" s="17"/>
      <c r="F440" s="17"/>
      <c r="G440" s="17"/>
      <c r="H440" s="17"/>
      <c r="I440" s="17"/>
      <c r="J440" s="17"/>
      <c r="K440" s="17"/>
      <c r="L440" s="17"/>
      <c r="M440" s="17"/>
      <c r="N440" s="17"/>
      <c r="O440" s="17"/>
      <c r="P440" s="17"/>
      <c r="Q440" s="17"/>
      <c r="R440" s="17"/>
      <c r="S440" s="17"/>
      <c r="T440" s="17"/>
      <c r="U440" s="17"/>
      <c r="V440" s="17"/>
      <c r="W440" s="17"/>
      <c r="X440" s="17"/>
    </row>
    <row r="441" spans="2:24">
      <c r="B441" s="21" t="s">
        <v>15</v>
      </c>
      <c r="C441" s="17"/>
      <c r="D441" s="17"/>
      <c r="E441" s="17"/>
      <c r="F441" s="17"/>
      <c r="G441" s="17"/>
      <c r="H441" s="17"/>
      <c r="I441" s="17"/>
      <c r="J441" s="17"/>
      <c r="K441" s="17"/>
      <c r="L441" s="17"/>
      <c r="M441" s="17"/>
      <c r="N441" s="17"/>
      <c r="O441" s="17"/>
      <c r="P441" s="17"/>
      <c r="Q441" s="17"/>
      <c r="R441" s="17"/>
      <c r="S441" s="17"/>
      <c r="T441" s="17"/>
      <c r="U441" s="17"/>
      <c r="V441" s="17"/>
      <c r="W441" s="17"/>
      <c r="X441" s="17"/>
    </row>
    <row r="442" spans="2:24">
      <c r="B442" t="s">
        <v>86</v>
      </c>
      <c r="C442" s="17">
        <v>0.48821349702299399</v>
      </c>
      <c r="D442" s="17">
        <v>0.453483914088679</v>
      </c>
      <c r="E442" s="17">
        <v>0.51588555921855705</v>
      </c>
      <c r="F442" s="17">
        <v>0.48945217346907199</v>
      </c>
      <c r="G442" s="17">
        <v>0.47855422140652898</v>
      </c>
      <c r="H442" s="17">
        <v>0.55624689454365095</v>
      </c>
      <c r="I442" s="17">
        <v>0.449866462713159</v>
      </c>
      <c r="J442" s="17"/>
      <c r="K442" s="17">
        <v>0.44930911287133002</v>
      </c>
      <c r="L442" s="17">
        <v>0.52766986866796395</v>
      </c>
      <c r="M442" s="17"/>
      <c r="N442" s="17">
        <v>0.50418169408511304</v>
      </c>
      <c r="O442" s="17">
        <v>0.50660537046813003</v>
      </c>
      <c r="P442" s="17">
        <v>0.43504795598108797</v>
      </c>
      <c r="Q442" s="17">
        <v>0.47217826768510301</v>
      </c>
      <c r="R442" s="17">
        <v>0.52233530616917401</v>
      </c>
      <c r="S442" s="17"/>
      <c r="T442" s="17">
        <v>0.47894062493702699</v>
      </c>
      <c r="U442" s="17">
        <v>0.51661644924793004</v>
      </c>
      <c r="V442" s="17">
        <v>0.50819834702760802</v>
      </c>
      <c r="W442" s="17">
        <v>0.48326832888469601</v>
      </c>
      <c r="X442" s="17">
        <v>0.44146193220316898</v>
      </c>
    </row>
    <row r="443" spans="2:24">
      <c r="B443" t="s">
        <v>87</v>
      </c>
      <c r="C443" s="17">
        <v>0.34876444871277701</v>
      </c>
      <c r="D443" s="17">
        <v>0.29055459810579198</v>
      </c>
      <c r="E443" s="17">
        <v>0.34665825246703003</v>
      </c>
      <c r="F443" s="17">
        <v>0.36167841733502498</v>
      </c>
      <c r="G443" s="17">
        <v>0.34166916646850698</v>
      </c>
      <c r="H443" s="17">
        <v>0.31209731891352499</v>
      </c>
      <c r="I443" s="17">
        <v>0.40878549726385099</v>
      </c>
      <c r="J443" s="17"/>
      <c r="K443" s="17">
        <v>0.36611721332719099</v>
      </c>
      <c r="L443" s="17">
        <v>0.33252932452098799</v>
      </c>
      <c r="M443" s="17"/>
      <c r="N443" s="17">
        <v>0.29301780003003403</v>
      </c>
      <c r="O443" s="17">
        <v>0.343200279948983</v>
      </c>
      <c r="P443" s="17">
        <v>0.43338260402756701</v>
      </c>
      <c r="Q443" s="17">
        <v>0.36261435082531301</v>
      </c>
      <c r="R443" s="17">
        <v>0.34899172064877099</v>
      </c>
      <c r="S443" s="17"/>
      <c r="T443" s="17">
        <v>0.35742773170397402</v>
      </c>
      <c r="U443" s="17">
        <v>0.345650958742243</v>
      </c>
      <c r="V443" s="17">
        <v>0.37697873661063802</v>
      </c>
      <c r="W443" s="17">
        <v>0.37429452112311901</v>
      </c>
      <c r="X443" s="17">
        <v>0.40531498388533699</v>
      </c>
    </row>
    <row r="444" spans="2:24">
      <c r="B444" t="s">
        <v>88</v>
      </c>
      <c r="C444" s="17">
        <v>7.9366212044498105E-2</v>
      </c>
      <c r="D444" s="17">
        <v>0.144272029895475</v>
      </c>
      <c r="E444" s="17">
        <v>7.2604835566832795E-2</v>
      </c>
      <c r="F444" s="17">
        <v>5.7160240346434098E-2</v>
      </c>
      <c r="G444" s="17">
        <v>0.10048047235902199</v>
      </c>
      <c r="H444" s="17">
        <v>5.14027752371971E-2</v>
      </c>
      <c r="I444" s="17">
        <v>6.1684588879355802E-2</v>
      </c>
      <c r="J444" s="17"/>
      <c r="K444" s="17">
        <v>0.112052684957289</v>
      </c>
      <c r="L444" s="17">
        <v>4.7816232071036101E-2</v>
      </c>
      <c r="M444" s="17"/>
      <c r="N444" s="17">
        <v>8.5919212260821304E-2</v>
      </c>
      <c r="O444" s="17">
        <v>9.5612614701308801E-2</v>
      </c>
      <c r="P444" s="17">
        <v>6.6069723417900197E-2</v>
      </c>
      <c r="Q444" s="17">
        <v>8.4923647324072496E-2</v>
      </c>
      <c r="R444" s="17">
        <v>6.8203511472172199E-2</v>
      </c>
      <c r="S444" s="17"/>
      <c r="T444" s="17">
        <v>8.0555056648092899E-2</v>
      </c>
      <c r="U444" s="17">
        <v>8.2080945863031399E-2</v>
      </c>
      <c r="V444" s="17">
        <v>6.1834934191886799E-2</v>
      </c>
      <c r="W444" s="17">
        <v>6.50283372422506E-2</v>
      </c>
      <c r="X444" s="17">
        <v>9.5935402850104906E-2</v>
      </c>
    </row>
    <row r="445" spans="2:24">
      <c r="B445" t="s">
        <v>89</v>
      </c>
      <c r="C445" s="17">
        <v>1.5824993522425199E-2</v>
      </c>
      <c r="D445" s="17">
        <v>3.7029154054645498E-2</v>
      </c>
      <c r="E445" s="17">
        <v>1.13861272125413E-2</v>
      </c>
      <c r="F445" s="17">
        <v>1.4292562691710401E-2</v>
      </c>
      <c r="G445" s="17">
        <v>1.9916636058852001E-2</v>
      </c>
      <c r="H445" s="17">
        <v>1.38922832813149E-2</v>
      </c>
      <c r="I445" s="17">
        <v>4.6394065256756597E-3</v>
      </c>
      <c r="J445" s="17"/>
      <c r="K445" s="17">
        <v>2.5184694472573901E-2</v>
      </c>
      <c r="L445" s="17">
        <v>5.7769132355510004E-3</v>
      </c>
      <c r="M445" s="17"/>
      <c r="N445" s="17">
        <v>2.6686985668029201E-2</v>
      </c>
      <c r="O445" s="17">
        <v>6.3248968554024303E-3</v>
      </c>
      <c r="P445" s="17">
        <v>2.0029621015985401E-2</v>
      </c>
      <c r="Q445" s="17">
        <v>1.2764383226372401E-2</v>
      </c>
      <c r="R445" s="17">
        <v>7.6346944969148999E-3</v>
      </c>
      <c r="S445" s="17"/>
      <c r="T445" s="17">
        <v>1.60255867544081E-2</v>
      </c>
      <c r="U445" s="17">
        <v>1.3018513009007301E-2</v>
      </c>
      <c r="V445" s="17">
        <v>9.2336042967814599E-3</v>
      </c>
      <c r="W445" s="17">
        <v>3.9607007872051299E-2</v>
      </c>
      <c r="X445" s="17">
        <v>1.26928666492644E-2</v>
      </c>
    </row>
    <row r="446" spans="2:24">
      <c r="B446" t="s">
        <v>61</v>
      </c>
      <c r="C446" s="17">
        <v>6.7830848697306101E-2</v>
      </c>
      <c r="D446" s="17">
        <v>7.4660303855407603E-2</v>
      </c>
      <c r="E446" s="17">
        <v>5.3465225535039101E-2</v>
      </c>
      <c r="F446" s="17">
        <v>7.7416606157758402E-2</v>
      </c>
      <c r="G446" s="17">
        <v>5.9379503707089602E-2</v>
      </c>
      <c r="H446" s="17">
        <v>6.63607280243112E-2</v>
      </c>
      <c r="I446" s="17">
        <v>7.5024044617959307E-2</v>
      </c>
      <c r="J446" s="17"/>
      <c r="K446" s="17">
        <v>4.7336294371615399E-2</v>
      </c>
      <c r="L446" s="17">
        <v>8.6207661504461103E-2</v>
      </c>
      <c r="M446" s="17"/>
      <c r="N446" s="17">
        <v>9.0194307956003E-2</v>
      </c>
      <c r="O446" s="17">
        <v>4.8256838026175503E-2</v>
      </c>
      <c r="P446" s="17">
        <v>4.54700955574594E-2</v>
      </c>
      <c r="Q446" s="17">
        <v>6.7519350939138606E-2</v>
      </c>
      <c r="R446" s="17">
        <v>5.2834767212968398E-2</v>
      </c>
      <c r="S446" s="17"/>
      <c r="T446" s="17">
        <v>6.7050999956497395E-2</v>
      </c>
      <c r="U446" s="17">
        <v>4.2633133137787903E-2</v>
      </c>
      <c r="V446" s="17">
        <v>4.37543778730854E-2</v>
      </c>
      <c r="W446" s="17">
        <v>3.7801804877883698E-2</v>
      </c>
      <c r="X446" s="17">
        <v>4.4594814412124699E-2</v>
      </c>
    </row>
    <row r="447" spans="2:24">
      <c r="C447" s="17"/>
      <c r="D447" s="17"/>
      <c r="E447" s="17"/>
      <c r="F447" s="17"/>
      <c r="G447" s="17"/>
      <c r="H447" s="17"/>
      <c r="I447" s="17"/>
      <c r="J447" s="17"/>
      <c r="K447" s="17"/>
      <c r="L447" s="17"/>
      <c r="M447" s="17"/>
      <c r="N447" s="17"/>
      <c r="O447" s="17"/>
      <c r="P447" s="17"/>
      <c r="Q447" s="17"/>
      <c r="R447" s="17"/>
      <c r="S447" s="17"/>
      <c r="T447" s="17"/>
      <c r="U447" s="17"/>
      <c r="V447" s="17"/>
      <c r="W447" s="17"/>
      <c r="X447" s="17"/>
    </row>
    <row r="448" spans="2:24">
      <c r="B448" s="6" t="s">
        <v>189</v>
      </c>
      <c r="C448" s="17"/>
      <c r="D448" s="17"/>
      <c r="E448" s="17"/>
      <c r="F448" s="17"/>
      <c r="G448" s="17"/>
      <c r="H448" s="17"/>
      <c r="I448" s="17"/>
      <c r="J448" s="17"/>
      <c r="K448" s="17"/>
      <c r="L448" s="17"/>
      <c r="M448" s="17"/>
      <c r="N448" s="17"/>
      <c r="O448" s="17"/>
      <c r="P448" s="17"/>
      <c r="Q448" s="17"/>
      <c r="R448" s="17"/>
      <c r="S448" s="17"/>
      <c r="T448" s="17"/>
      <c r="U448" s="17"/>
      <c r="V448" s="17"/>
      <c r="W448" s="17"/>
      <c r="X448" s="17"/>
    </row>
    <row r="449" spans="2:24">
      <c r="B449" s="21" t="s">
        <v>15</v>
      </c>
      <c r="C449" s="17"/>
      <c r="D449" s="17"/>
      <c r="E449" s="17"/>
      <c r="F449" s="17"/>
      <c r="G449" s="17"/>
      <c r="H449" s="17"/>
      <c r="I449" s="17"/>
      <c r="J449" s="17"/>
      <c r="K449" s="17"/>
      <c r="L449" s="17"/>
      <c r="M449" s="17"/>
      <c r="N449" s="17"/>
      <c r="O449" s="17"/>
      <c r="P449" s="17"/>
      <c r="Q449" s="17"/>
      <c r="R449" s="17"/>
      <c r="S449" s="17"/>
      <c r="T449" s="17"/>
      <c r="U449" s="17"/>
      <c r="V449" s="17"/>
      <c r="W449" s="17"/>
      <c r="X449" s="17"/>
    </row>
    <row r="450" spans="2:24">
      <c r="B450" t="s">
        <v>86</v>
      </c>
      <c r="C450" s="17">
        <v>0.27335859129571599</v>
      </c>
      <c r="D450" s="17">
        <v>0.26464243296063</v>
      </c>
      <c r="E450" s="17">
        <v>0.35253975703207802</v>
      </c>
      <c r="F450" s="17">
        <v>0.30918667634549102</v>
      </c>
      <c r="G450" s="17">
        <v>0.261392393689721</v>
      </c>
      <c r="H450" s="17">
        <v>0.23735703713725601</v>
      </c>
      <c r="I450" s="17">
        <v>0.21929488243867901</v>
      </c>
      <c r="J450" s="17"/>
      <c r="K450" s="17">
        <v>0.263563168656888</v>
      </c>
      <c r="L450" s="17">
        <v>0.284286853606047</v>
      </c>
      <c r="M450" s="17"/>
      <c r="N450" s="17">
        <v>0.246528129780692</v>
      </c>
      <c r="O450" s="17">
        <v>0.27688780382834999</v>
      </c>
      <c r="P450" s="17">
        <v>0.20768203598756901</v>
      </c>
      <c r="Q450" s="17">
        <v>0.29144121150501701</v>
      </c>
      <c r="R450" s="17">
        <v>0.41750926945669198</v>
      </c>
      <c r="S450" s="17"/>
      <c r="T450" s="17">
        <v>0.305892386223033</v>
      </c>
      <c r="U450" s="17">
        <v>0.27842879425217698</v>
      </c>
      <c r="V450" s="17">
        <v>0.24865838899382001</v>
      </c>
      <c r="W450" s="17">
        <v>0.32265110033382699</v>
      </c>
      <c r="X450" s="17">
        <v>0.229439256741827</v>
      </c>
    </row>
    <row r="451" spans="2:24">
      <c r="B451" t="s">
        <v>87</v>
      </c>
      <c r="C451" s="17">
        <v>0.34076205418372901</v>
      </c>
      <c r="D451" s="17">
        <v>0.33146090062068101</v>
      </c>
      <c r="E451" s="17">
        <v>0.347510614285646</v>
      </c>
      <c r="F451" s="17">
        <v>0.32623425093607</v>
      </c>
      <c r="G451" s="17">
        <v>0.35259378247107998</v>
      </c>
      <c r="H451" s="17">
        <v>0.35499717066410302</v>
      </c>
      <c r="I451" s="17">
        <v>0.33413268411799502</v>
      </c>
      <c r="J451" s="17"/>
      <c r="K451" s="17">
        <v>0.35977512715397397</v>
      </c>
      <c r="L451" s="17">
        <v>0.322864678601752</v>
      </c>
      <c r="M451" s="17"/>
      <c r="N451" s="17">
        <v>0.340613899551096</v>
      </c>
      <c r="O451" s="17">
        <v>0.35050271503492902</v>
      </c>
      <c r="P451" s="17">
        <v>0.35243897147902298</v>
      </c>
      <c r="Q451" s="17">
        <v>0.33079915543392502</v>
      </c>
      <c r="R451" s="17">
        <v>0.35918479224974498</v>
      </c>
      <c r="S451" s="17"/>
      <c r="T451" s="17">
        <v>0.34941762370021501</v>
      </c>
      <c r="U451" s="17">
        <v>0.35020056736292698</v>
      </c>
      <c r="V451" s="17">
        <v>0.36675681677104</v>
      </c>
      <c r="W451" s="17">
        <v>0.344422112294274</v>
      </c>
      <c r="X451" s="17">
        <v>0.37611293406200502</v>
      </c>
    </row>
    <row r="452" spans="2:24">
      <c r="B452" t="s">
        <v>88</v>
      </c>
      <c r="C452" s="17">
        <v>0.21290838527053901</v>
      </c>
      <c r="D452" s="17">
        <v>0.22465895088532301</v>
      </c>
      <c r="E452" s="17">
        <v>0.18584667187376</v>
      </c>
      <c r="F452" s="17">
        <v>0.20819329281460999</v>
      </c>
      <c r="G452" s="17">
        <v>0.18994846113555</v>
      </c>
      <c r="H452" s="17">
        <v>0.241037083396305</v>
      </c>
      <c r="I452" s="17">
        <v>0.230775943743145</v>
      </c>
      <c r="J452" s="17"/>
      <c r="K452" s="17">
        <v>0.22701680066103</v>
      </c>
      <c r="L452" s="17">
        <v>0.200176380207363</v>
      </c>
      <c r="M452" s="17"/>
      <c r="N452" s="17">
        <v>0.209795815688299</v>
      </c>
      <c r="O452" s="17">
        <v>0.23155930471018299</v>
      </c>
      <c r="P452" s="17">
        <v>0.26058627725813999</v>
      </c>
      <c r="Q452" s="17">
        <v>0.231297074102675</v>
      </c>
      <c r="R452" s="17">
        <v>0.113732518895618</v>
      </c>
      <c r="S452" s="17"/>
      <c r="T452" s="17">
        <v>0.19918956991200401</v>
      </c>
      <c r="U452" s="17">
        <v>0.22569600141323201</v>
      </c>
      <c r="V452" s="17">
        <v>0.23328763804880401</v>
      </c>
      <c r="W452" s="17">
        <v>0.19253436084199699</v>
      </c>
      <c r="X452" s="17">
        <v>0.222864174645828</v>
      </c>
    </row>
    <row r="453" spans="2:24">
      <c r="B453" t="s">
        <v>89</v>
      </c>
      <c r="C453" s="17">
        <v>6.9192427088031097E-2</v>
      </c>
      <c r="D453" s="17">
        <v>7.7393469984573998E-2</v>
      </c>
      <c r="E453" s="17">
        <v>4.0167883216677497E-2</v>
      </c>
      <c r="F453" s="17">
        <v>5.0648649936621E-2</v>
      </c>
      <c r="G453" s="17">
        <v>8.17406716914994E-2</v>
      </c>
      <c r="H453" s="17">
        <v>7.5615439104922896E-2</v>
      </c>
      <c r="I453" s="17">
        <v>8.8034760503745202E-2</v>
      </c>
      <c r="J453" s="17"/>
      <c r="K453" s="17">
        <v>8.1960042615419199E-2</v>
      </c>
      <c r="L453" s="17">
        <v>5.50939138064475E-2</v>
      </c>
      <c r="M453" s="17"/>
      <c r="N453" s="17">
        <v>6.7762114713198707E-2</v>
      </c>
      <c r="O453" s="17">
        <v>6.4651618114425699E-2</v>
      </c>
      <c r="P453" s="17">
        <v>9.9560083812821304E-2</v>
      </c>
      <c r="Q453" s="17">
        <v>4.8500528984112598E-2</v>
      </c>
      <c r="R453" s="17">
        <v>5.26185401812072E-2</v>
      </c>
      <c r="S453" s="17"/>
      <c r="T453" s="17">
        <v>6.5080208993073596E-2</v>
      </c>
      <c r="U453" s="17">
        <v>6.6334918996113906E-2</v>
      </c>
      <c r="V453" s="17">
        <v>7.8714272745644007E-2</v>
      </c>
      <c r="W453" s="17">
        <v>6.0020751760311401E-2</v>
      </c>
      <c r="X453" s="17">
        <v>5.7093506974214302E-2</v>
      </c>
    </row>
    <row r="454" spans="2:24">
      <c r="B454" t="s">
        <v>61</v>
      </c>
      <c r="C454" s="17">
        <v>0.103778542161985</v>
      </c>
      <c r="D454" s="17">
        <v>0.101844245548792</v>
      </c>
      <c r="E454" s="17">
        <v>7.3935073591837902E-2</v>
      </c>
      <c r="F454" s="17">
        <v>0.10573712996720799</v>
      </c>
      <c r="G454" s="17">
        <v>0.11432469101215</v>
      </c>
      <c r="H454" s="17">
        <v>9.0993269697412796E-2</v>
      </c>
      <c r="I454" s="17">
        <v>0.127761729196436</v>
      </c>
      <c r="J454" s="17"/>
      <c r="K454" s="17">
        <v>6.7684860912688605E-2</v>
      </c>
      <c r="L454" s="17">
        <v>0.13757817377838999</v>
      </c>
      <c r="M454" s="17"/>
      <c r="N454" s="17">
        <v>0.13530004026671399</v>
      </c>
      <c r="O454" s="17">
        <v>7.6398558312112105E-2</v>
      </c>
      <c r="P454" s="17">
        <v>7.9732631462447204E-2</v>
      </c>
      <c r="Q454" s="17">
        <v>9.7962029974269907E-2</v>
      </c>
      <c r="R454" s="17">
        <v>5.6954879216737697E-2</v>
      </c>
      <c r="S454" s="17"/>
      <c r="T454" s="17">
        <v>8.0420211171674097E-2</v>
      </c>
      <c r="U454" s="17">
        <v>7.9339717975550603E-2</v>
      </c>
      <c r="V454" s="17">
        <v>7.2582883440692206E-2</v>
      </c>
      <c r="W454" s="17">
        <v>8.0371674769590604E-2</v>
      </c>
      <c r="X454" s="17">
        <v>0.11449012757612601</v>
      </c>
    </row>
    <row r="455" spans="2:24">
      <c r="C455" s="17"/>
      <c r="D455" s="17"/>
      <c r="E455" s="17"/>
      <c r="F455" s="17"/>
      <c r="G455" s="17"/>
      <c r="H455" s="17"/>
      <c r="I455" s="17"/>
      <c r="J455" s="17"/>
      <c r="K455" s="17"/>
      <c r="L455" s="17"/>
      <c r="M455" s="17"/>
      <c r="N455" s="17"/>
      <c r="O455" s="17"/>
      <c r="P455" s="17"/>
      <c r="Q455" s="17"/>
      <c r="R455" s="17"/>
      <c r="S455" s="17"/>
      <c r="T455" s="17"/>
      <c r="U455" s="17"/>
      <c r="V455" s="17"/>
      <c r="W455" s="17"/>
      <c r="X455" s="17"/>
    </row>
    <row r="456" spans="2:24">
      <c r="B456" s="6" t="s">
        <v>190</v>
      </c>
      <c r="C456" s="17"/>
      <c r="D456" s="17"/>
      <c r="E456" s="17"/>
      <c r="F456" s="17"/>
      <c r="G456" s="17"/>
      <c r="H456" s="17"/>
      <c r="I456" s="17"/>
      <c r="J456" s="17"/>
      <c r="K456" s="17"/>
      <c r="L456" s="17"/>
      <c r="M456" s="17"/>
      <c r="N456" s="17"/>
      <c r="O456" s="17"/>
      <c r="P456" s="17"/>
      <c r="Q456" s="17"/>
      <c r="R456" s="17"/>
      <c r="S456" s="17"/>
      <c r="T456" s="17"/>
      <c r="U456" s="17"/>
      <c r="V456" s="17"/>
      <c r="W456" s="17"/>
      <c r="X456" s="17"/>
    </row>
    <row r="457" spans="2:24">
      <c r="B457" s="21" t="s">
        <v>15</v>
      </c>
      <c r="C457" s="17"/>
      <c r="D457" s="17"/>
      <c r="E457" s="17"/>
      <c r="F457" s="17"/>
      <c r="G457" s="17"/>
      <c r="H457" s="17"/>
      <c r="I457" s="17"/>
      <c r="J457" s="17"/>
      <c r="K457" s="17"/>
      <c r="L457" s="17"/>
      <c r="M457" s="17"/>
      <c r="N457" s="17"/>
      <c r="O457" s="17"/>
      <c r="P457" s="17"/>
      <c r="Q457" s="17"/>
      <c r="R457" s="17"/>
      <c r="S457" s="17"/>
      <c r="T457" s="17"/>
      <c r="U457" s="17"/>
      <c r="V457" s="17"/>
      <c r="W457" s="17"/>
      <c r="X457" s="17"/>
    </row>
    <row r="458" spans="2:24">
      <c r="B458" t="s">
        <v>86</v>
      </c>
      <c r="C458" s="17">
        <v>0.430724265354191</v>
      </c>
      <c r="D458" s="17">
        <v>0.44776135508132398</v>
      </c>
      <c r="E458" s="17">
        <v>0.48753066362439001</v>
      </c>
      <c r="F458" s="17">
        <v>0.43066116924605802</v>
      </c>
      <c r="G458" s="17">
        <v>0.42141270095625999</v>
      </c>
      <c r="H458" s="17">
        <v>0.47049642253317298</v>
      </c>
      <c r="I458" s="17">
        <v>0.35416225241946497</v>
      </c>
      <c r="J458" s="17"/>
      <c r="K458" s="17">
        <v>0.38912156904783202</v>
      </c>
      <c r="L458" s="17">
        <v>0.47152637807203701</v>
      </c>
      <c r="M458" s="17"/>
      <c r="N458" s="17">
        <v>0.43903461986416498</v>
      </c>
      <c r="O458" s="17">
        <v>0.44777153790294</v>
      </c>
      <c r="P458" s="17">
        <v>0.36711280914318201</v>
      </c>
      <c r="Q458" s="17">
        <v>0.435482569863826</v>
      </c>
      <c r="R458" s="17">
        <v>0.46866697960622</v>
      </c>
      <c r="S458" s="17"/>
      <c r="T458" s="17">
        <v>0.47210834728506801</v>
      </c>
      <c r="U458" s="17">
        <v>0.41117581605123199</v>
      </c>
      <c r="V458" s="17">
        <v>0.39404689035117302</v>
      </c>
      <c r="W458" s="17">
        <v>0.534163266540718</v>
      </c>
      <c r="X458" s="17">
        <v>0.36181672038245599</v>
      </c>
    </row>
    <row r="459" spans="2:24">
      <c r="B459" t="s">
        <v>87</v>
      </c>
      <c r="C459" s="17">
        <v>0.35851213891280598</v>
      </c>
      <c r="D459" s="17">
        <v>0.25820718265151699</v>
      </c>
      <c r="E459" s="17">
        <v>0.33980429153084102</v>
      </c>
      <c r="F459" s="17">
        <v>0.38686385959733099</v>
      </c>
      <c r="G459" s="17">
        <v>0.37552015324404198</v>
      </c>
      <c r="H459" s="17">
        <v>0.36056704337481899</v>
      </c>
      <c r="I459" s="17">
        <v>0.40175615085913802</v>
      </c>
      <c r="J459" s="17"/>
      <c r="K459" s="17">
        <v>0.36282841584728298</v>
      </c>
      <c r="L459" s="17">
        <v>0.35607169763635199</v>
      </c>
      <c r="M459" s="17"/>
      <c r="N459" s="17">
        <v>0.30075593832105002</v>
      </c>
      <c r="O459" s="17">
        <v>0.37643736418720802</v>
      </c>
      <c r="P459" s="17">
        <v>0.41774315642569898</v>
      </c>
      <c r="Q459" s="17">
        <v>0.32502308446384198</v>
      </c>
      <c r="R459" s="17">
        <v>0.40730581888352102</v>
      </c>
      <c r="S459" s="17"/>
      <c r="T459" s="17">
        <v>0.32726409701612402</v>
      </c>
      <c r="U459" s="17">
        <v>0.38162723217931399</v>
      </c>
      <c r="V459" s="17">
        <v>0.41706309691962601</v>
      </c>
      <c r="W459" s="17">
        <v>0.31184905044960898</v>
      </c>
      <c r="X459" s="17">
        <v>0.42506135420672198</v>
      </c>
    </row>
    <row r="460" spans="2:24">
      <c r="B460" t="s">
        <v>88</v>
      </c>
      <c r="C460" s="17">
        <v>0.10786620912837699</v>
      </c>
      <c r="D460" s="17">
        <v>0.122732273938505</v>
      </c>
      <c r="E460" s="17">
        <v>0.103618105031343</v>
      </c>
      <c r="F460" s="17">
        <v>9.32885026108074E-2</v>
      </c>
      <c r="G460" s="17">
        <v>0.115749572392585</v>
      </c>
      <c r="H460" s="17">
        <v>9.9196054732649697E-2</v>
      </c>
      <c r="I460" s="17">
        <v>0.112807343222079</v>
      </c>
      <c r="J460" s="17"/>
      <c r="K460" s="17">
        <v>0.14906537937577599</v>
      </c>
      <c r="L460" s="17">
        <v>6.8138341614206899E-2</v>
      </c>
      <c r="M460" s="17"/>
      <c r="N460" s="17">
        <v>0.117102746087157</v>
      </c>
      <c r="O460" s="17">
        <v>9.5149155068780994E-2</v>
      </c>
      <c r="P460" s="17">
        <v>0.124977061164582</v>
      </c>
      <c r="Q460" s="17">
        <v>0.133671069707641</v>
      </c>
      <c r="R460" s="17">
        <v>7.3647400027361601E-2</v>
      </c>
      <c r="S460" s="17"/>
      <c r="T460" s="17">
        <v>0.114033439579781</v>
      </c>
      <c r="U460" s="17">
        <v>0.11400726996602301</v>
      </c>
      <c r="V460" s="17">
        <v>0.109807207257513</v>
      </c>
      <c r="W460" s="17">
        <v>7.67307079173975E-2</v>
      </c>
      <c r="X460" s="17">
        <v>0.10896356521404101</v>
      </c>
    </row>
    <row r="461" spans="2:24">
      <c r="B461" t="s">
        <v>89</v>
      </c>
      <c r="C461" s="17">
        <v>3.1227609009357799E-2</v>
      </c>
      <c r="D461" s="17">
        <v>7.5491225748802904E-2</v>
      </c>
      <c r="E461" s="17">
        <v>2.78338351919349E-2</v>
      </c>
      <c r="F461" s="17">
        <v>1.15650691018662E-2</v>
      </c>
      <c r="G461" s="17">
        <v>2.8215811324548801E-2</v>
      </c>
      <c r="H461" s="17">
        <v>2.1012942073810999E-2</v>
      </c>
      <c r="I461" s="17">
        <v>3.0057543764903001E-2</v>
      </c>
      <c r="J461" s="17"/>
      <c r="K461" s="17">
        <v>4.4935209397816499E-2</v>
      </c>
      <c r="L461" s="17">
        <v>1.7006830480067899E-2</v>
      </c>
      <c r="M461" s="17"/>
      <c r="N461" s="17">
        <v>3.8671600727056298E-2</v>
      </c>
      <c r="O461" s="17">
        <v>2.5436940377428802E-2</v>
      </c>
      <c r="P461" s="17">
        <v>3.3596623671210399E-2</v>
      </c>
      <c r="Q461" s="17">
        <v>4.8302557954464698E-2</v>
      </c>
      <c r="R461" s="17">
        <v>2.0435701425622E-2</v>
      </c>
      <c r="S461" s="17"/>
      <c r="T461" s="17">
        <v>3.0378067970825401E-2</v>
      </c>
      <c r="U461" s="17">
        <v>3.45451770644956E-2</v>
      </c>
      <c r="V461" s="17">
        <v>3.2007237179089501E-2</v>
      </c>
      <c r="W461" s="17">
        <v>2.9540383289575801E-2</v>
      </c>
      <c r="X461" s="17">
        <v>2.16310833724398E-2</v>
      </c>
    </row>
    <row r="462" spans="2:24">
      <c r="B462" t="s">
        <v>61</v>
      </c>
      <c r="C462" s="17">
        <v>7.1669777595267603E-2</v>
      </c>
      <c r="D462" s="17">
        <v>9.58079625798509E-2</v>
      </c>
      <c r="E462" s="17">
        <v>4.1213104621490602E-2</v>
      </c>
      <c r="F462" s="17">
        <v>7.7621399443936798E-2</v>
      </c>
      <c r="G462" s="17">
        <v>5.9101762082564201E-2</v>
      </c>
      <c r="H462" s="17">
        <v>4.87275372855469E-2</v>
      </c>
      <c r="I462" s="17">
        <v>0.101216709734415</v>
      </c>
      <c r="J462" s="17"/>
      <c r="K462" s="17">
        <v>5.4049426331292297E-2</v>
      </c>
      <c r="L462" s="17">
        <v>8.7256752197336293E-2</v>
      </c>
      <c r="M462" s="17"/>
      <c r="N462" s="17">
        <v>0.10443509500057201</v>
      </c>
      <c r="O462" s="17">
        <v>5.52050024636426E-2</v>
      </c>
      <c r="P462" s="17">
        <v>5.6570349595326003E-2</v>
      </c>
      <c r="Q462" s="17">
        <v>5.7520718010226297E-2</v>
      </c>
      <c r="R462" s="17">
        <v>2.9944100057274999E-2</v>
      </c>
      <c r="S462" s="17"/>
      <c r="T462" s="17">
        <v>5.6216048148201199E-2</v>
      </c>
      <c r="U462" s="17">
        <v>5.8644504738935101E-2</v>
      </c>
      <c r="V462" s="17">
        <v>4.7075568292598499E-2</v>
      </c>
      <c r="W462" s="17">
        <v>4.7716591802699902E-2</v>
      </c>
      <c r="X462" s="17">
        <v>8.2527276824341703E-2</v>
      </c>
    </row>
    <row r="463" spans="2:24">
      <c r="C463" s="17"/>
      <c r="D463" s="17"/>
      <c r="E463" s="17"/>
      <c r="F463" s="17"/>
      <c r="G463" s="17"/>
      <c r="H463" s="17"/>
      <c r="I463" s="17"/>
      <c r="J463" s="17"/>
      <c r="K463" s="17"/>
      <c r="L463" s="17"/>
      <c r="M463" s="17"/>
      <c r="N463" s="17"/>
      <c r="O463" s="17"/>
      <c r="P463" s="17"/>
      <c r="Q463" s="17"/>
      <c r="R463" s="17"/>
      <c r="S463" s="17"/>
      <c r="T463" s="17"/>
      <c r="U463" s="17"/>
      <c r="V463" s="17"/>
      <c r="W463" s="17"/>
      <c r="X463" s="17"/>
    </row>
    <row r="464" spans="2:24">
      <c r="B464" s="6" t="s">
        <v>191</v>
      </c>
      <c r="C464" s="17"/>
      <c r="D464" s="17"/>
      <c r="E464" s="17"/>
      <c r="F464" s="17"/>
      <c r="G464" s="17"/>
      <c r="H464" s="17"/>
      <c r="I464" s="17"/>
      <c r="J464" s="17"/>
      <c r="K464" s="17"/>
      <c r="L464" s="17"/>
      <c r="M464" s="17"/>
      <c r="N464" s="17"/>
      <c r="O464" s="17"/>
      <c r="P464" s="17"/>
      <c r="Q464" s="17"/>
      <c r="R464" s="17"/>
      <c r="S464" s="17"/>
      <c r="T464" s="17"/>
      <c r="U464" s="17"/>
      <c r="V464" s="17"/>
      <c r="W464" s="17"/>
      <c r="X464" s="17"/>
    </row>
    <row r="465" spans="2:24">
      <c r="B465" s="21" t="s">
        <v>15</v>
      </c>
      <c r="C465" s="17"/>
      <c r="D465" s="17"/>
      <c r="E465" s="17"/>
      <c r="F465" s="17"/>
      <c r="G465" s="17"/>
      <c r="H465" s="17"/>
      <c r="I465" s="17"/>
      <c r="J465" s="17"/>
      <c r="K465" s="17"/>
      <c r="L465" s="17"/>
      <c r="M465" s="17"/>
      <c r="N465" s="17"/>
      <c r="O465" s="17"/>
      <c r="P465" s="17"/>
      <c r="Q465" s="17"/>
      <c r="R465" s="17"/>
      <c r="S465" s="17"/>
      <c r="T465" s="17"/>
      <c r="U465" s="17"/>
      <c r="V465" s="17"/>
      <c r="W465" s="17"/>
      <c r="X465" s="17"/>
    </row>
    <row r="466" spans="2:24">
      <c r="B466" t="s">
        <v>86</v>
      </c>
      <c r="C466" s="17">
        <v>0.288117713663742</v>
      </c>
      <c r="D466" s="17">
        <v>0.34291099712851197</v>
      </c>
      <c r="E466" s="17">
        <v>0.38104436473158299</v>
      </c>
      <c r="F466" s="17">
        <v>0.31996969565059002</v>
      </c>
      <c r="G466" s="17">
        <v>0.25043483935210298</v>
      </c>
      <c r="H466" s="17">
        <v>0.24810208726382099</v>
      </c>
      <c r="I466" s="17">
        <v>0.20766891719764899</v>
      </c>
      <c r="J466" s="17"/>
      <c r="K466" s="17">
        <v>0.27922951732926099</v>
      </c>
      <c r="L466" s="17">
        <v>0.29823255544522997</v>
      </c>
      <c r="M466" s="17"/>
      <c r="N466" s="17">
        <v>0.26662953490647301</v>
      </c>
      <c r="O466" s="17">
        <v>0.27848869106387802</v>
      </c>
      <c r="P466" s="17">
        <v>0.236076390588776</v>
      </c>
      <c r="Q466" s="17">
        <v>0.284300093352155</v>
      </c>
      <c r="R466" s="17">
        <v>0.43397905848976298</v>
      </c>
      <c r="S466" s="17"/>
      <c r="T466" s="17">
        <v>0.34738018665750597</v>
      </c>
      <c r="U466" s="17">
        <v>0.28060529609249202</v>
      </c>
      <c r="V466" s="17">
        <v>0.26722803312717702</v>
      </c>
      <c r="W466" s="17">
        <v>0.352287990396142</v>
      </c>
      <c r="X466" s="17">
        <v>0.2216649625996</v>
      </c>
    </row>
    <row r="467" spans="2:24">
      <c r="B467" t="s">
        <v>87</v>
      </c>
      <c r="C467" s="17">
        <v>0.31908793310189099</v>
      </c>
      <c r="D467" s="17">
        <v>0.29678345339969298</v>
      </c>
      <c r="E467" s="17">
        <v>0.339221911826179</v>
      </c>
      <c r="F467" s="17">
        <v>0.37369922851673598</v>
      </c>
      <c r="G467" s="17">
        <v>0.33241914034078601</v>
      </c>
      <c r="H467" s="17">
        <v>0.30506036922650398</v>
      </c>
      <c r="I467" s="17">
        <v>0.27146659419436098</v>
      </c>
      <c r="J467" s="17"/>
      <c r="K467" s="17">
        <v>0.32708091703402398</v>
      </c>
      <c r="L467" s="17">
        <v>0.31285886426635601</v>
      </c>
      <c r="M467" s="17"/>
      <c r="N467" s="17">
        <v>0.29036807595713598</v>
      </c>
      <c r="O467" s="17">
        <v>0.33710563382201197</v>
      </c>
      <c r="P467" s="17">
        <v>0.34281861599490299</v>
      </c>
      <c r="Q467" s="17">
        <v>0.32818583006693602</v>
      </c>
      <c r="R467" s="17">
        <v>0.34739568550669703</v>
      </c>
      <c r="S467" s="17"/>
      <c r="T467" s="17">
        <v>0.33042666092589501</v>
      </c>
      <c r="U467" s="17">
        <v>0.31796425720647498</v>
      </c>
      <c r="V467" s="17">
        <v>0.31629360203666002</v>
      </c>
      <c r="W467" s="17">
        <v>0.38402211736929998</v>
      </c>
      <c r="X467" s="17">
        <v>0.33859802248922499</v>
      </c>
    </row>
    <row r="468" spans="2:24">
      <c r="B468" t="s">
        <v>88</v>
      </c>
      <c r="C468" s="17">
        <v>0.21872369894194801</v>
      </c>
      <c r="D468" s="17">
        <v>0.16893973850017499</v>
      </c>
      <c r="E468" s="17">
        <v>0.15535292196268999</v>
      </c>
      <c r="F468" s="17">
        <v>0.18607078986783199</v>
      </c>
      <c r="G468" s="17">
        <v>0.231179623233113</v>
      </c>
      <c r="H468" s="17">
        <v>0.26526990828944502</v>
      </c>
      <c r="I468" s="17">
        <v>0.28855256065221302</v>
      </c>
      <c r="J468" s="17"/>
      <c r="K468" s="17">
        <v>0.24177479731160101</v>
      </c>
      <c r="L468" s="17">
        <v>0.19529032917867301</v>
      </c>
      <c r="M468" s="17"/>
      <c r="N468" s="17">
        <v>0.221367235897756</v>
      </c>
      <c r="O468" s="17">
        <v>0.22855475315150001</v>
      </c>
      <c r="P468" s="17">
        <v>0.23771894204508201</v>
      </c>
      <c r="Q468" s="17">
        <v>0.24893772795230601</v>
      </c>
      <c r="R468" s="17">
        <v>0.13556774402775201</v>
      </c>
      <c r="S468" s="17"/>
      <c r="T468" s="17">
        <v>0.185056520682888</v>
      </c>
      <c r="U468" s="17">
        <v>0.24510537613769501</v>
      </c>
      <c r="V468" s="17">
        <v>0.2430415107777</v>
      </c>
      <c r="W468" s="17">
        <v>0.13802706546487001</v>
      </c>
      <c r="X468" s="17">
        <v>0.26408896612365501</v>
      </c>
    </row>
    <row r="469" spans="2:24">
      <c r="B469" t="s">
        <v>89</v>
      </c>
      <c r="C469" s="17">
        <v>8.2430425502446697E-2</v>
      </c>
      <c r="D469" s="17">
        <v>8.5894648708218099E-2</v>
      </c>
      <c r="E469" s="17">
        <v>6.0069532665483302E-2</v>
      </c>
      <c r="F469" s="17">
        <v>4.0078832483767299E-2</v>
      </c>
      <c r="G469" s="17">
        <v>9.8594610573813898E-2</v>
      </c>
      <c r="H469" s="17">
        <v>8.3744500928489604E-2</v>
      </c>
      <c r="I469" s="17">
        <v>0.118908467636014</v>
      </c>
      <c r="J469" s="17"/>
      <c r="K469" s="17">
        <v>8.9019651160430702E-2</v>
      </c>
      <c r="L469" s="17">
        <v>7.5420120856292697E-2</v>
      </c>
      <c r="M469" s="17"/>
      <c r="N469" s="17">
        <v>9.4557545611955202E-2</v>
      </c>
      <c r="O469" s="17">
        <v>8.3652575246026706E-2</v>
      </c>
      <c r="P469" s="17">
        <v>9.5916723418997901E-2</v>
      </c>
      <c r="Q469" s="17">
        <v>8.7211794639834403E-2</v>
      </c>
      <c r="R469" s="17">
        <v>4.4985135716951903E-2</v>
      </c>
      <c r="S469" s="17"/>
      <c r="T469" s="17">
        <v>6.4996362775869301E-2</v>
      </c>
      <c r="U469" s="17">
        <v>0.10592019511860599</v>
      </c>
      <c r="V469" s="17">
        <v>9.7502385658315094E-2</v>
      </c>
      <c r="W469" s="17">
        <v>4.5922291277368903E-2</v>
      </c>
      <c r="X469" s="17">
        <v>8.6182841928644893E-2</v>
      </c>
    </row>
    <row r="470" spans="2:24">
      <c r="B470" t="s">
        <v>61</v>
      </c>
      <c r="C470" s="17">
        <v>9.1640228789972605E-2</v>
      </c>
      <c r="D470" s="17">
        <v>0.105471162263403</v>
      </c>
      <c r="E470" s="17">
        <v>6.4311268814065001E-2</v>
      </c>
      <c r="F470" s="17">
        <v>8.0181453481074305E-2</v>
      </c>
      <c r="G470" s="17">
        <v>8.7371786500183596E-2</v>
      </c>
      <c r="H470" s="17">
        <v>9.7823134291740804E-2</v>
      </c>
      <c r="I470" s="17">
        <v>0.113403460319764</v>
      </c>
      <c r="J470" s="17"/>
      <c r="K470" s="17">
        <v>6.2895117164683698E-2</v>
      </c>
      <c r="L470" s="17">
        <v>0.118198130253449</v>
      </c>
      <c r="M470" s="17"/>
      <c r="N470" s="17">
        <v>0.12707760762667999</v>
      </c>
      <c r="O470" s="17">
        <v>7.2198346716583303E-2</v>
      </c>
      <c r="P470" s="17">
        <v>8.74693279522403E-2</v>
      </c>
      <c r="Q470" s="17">
        <v>5.1364553988768102E-2</v>
      </c>
      <c r="R470" s="17">
        <v>3.8072376258835403E-2</v>
      </c>
      <c r="S470" s="17"/>
      <c r="T470" s="17">
        <v>7.2140268957842604E-2</v>
      </c>
      <c r="U470" s="17">
        <v>5.0404875444731198E-2</v>
      </c>
      <c r="V470" s="17">
        <v>7.5934468400148405E-2</v>
      </c>
      <c r="W470" s="17">
        <v>7.9740535492318895E-2</v>
      </c>
      <c r="X470" s="17">
        <v>8.9465206858874893E-2</v>
      </c>
    </row>
    <row r="471" spans="2:24">
      <c r="C471" s="17"/>
      <c r="D471" s="17"/>
      <c r="E471" s="17"/>
      <c r="F471" s="17"/>
      <c r="G471" s="17"/>
      <c r="H471" s="17"/>
      <c r="I471" s="17"/>
      <c r="J471" s="17"/>
      <c r="K471" s="17"/>
      <c r="L471" s="17"/>
      <c r="M471" s="17"/>
      <c r="N471" s="17"/>
      <c r="O471" s="17"/>
      <c r="P471" s="17"/>
      <c r="Q471" s="17"/>
      <c r="R471" s="17"/>
      <c r="S471" s="17"/>
      <c r="T471" s="17"/>
      <c r="U471" s="17"/>
      <c r="V471" s="17"/>
      <c r="W471" s="17"/>
      <c r="X471" s="17"/>
    </row>
    <row r="472" spans="2:24">
      <c r="B472" s="6" t="s">
        <v>192</v>
      </c>
      <c r="C472" s="17"/>
      <c r="D472" s="17"/>
      <c r="E472" s="17"/>
      <c r="F472" s="17"/>
      <c r="G472" s="17"/>
      <c r="H472" s="17"/>
      <c r="I472" s="17"/>
      <c r="J472" s="17"/>
      <c r="K472" s="17"/>
      <c r="L472" s="17"/>
      <c r="M472" s="17"/>
      <c r="N472" s="17"/>
      <c r="O472" s="17"/>
      <c r="P472" s="17"/>
      <c r="Q472" s="17"/>
      <c r="R472" s="17"/>
      <c r="S472" s="17"/>
      <c r="T472" s="17"/>
      <c r="U472" s="17"/>
      <c r="V472" s="17"/>
      <c r="W472" s="17"/>
      <c r="X472" s="17"/>
    </row>
    <row r="473" spans="2:24">
      <c r="B473" s="21" t="s">
        <v>15</v>
      </c>
      <c r="C473" s="17"/>
      <c r="D473" s="17"/>
      <c r="E473" s="17"/>
      <c r="F473" s="17"/>
      <c r="G473" s="17"/>
      <c r="H473" s="17"/>
      <c r="I473" s="17"/>
      <c r="J473" s="17"/>
      <c r="K473" s="17"/>
      <c r="L473" s="17"/>
      <c r="M473" s="17"/>
      <c r="N473" s="17"/>
      <c r="O473" s="17"/>
      <c r="P473" s="17"/>
      <c r="Q473" s="17"/>
      <c r="R473" s="17"/>
      <c r="S473" s="17"/>
      <c r="T473" s="17"/>
      <c r="U473" s="17"/>
      <c r="V473" s="17"/>
      <c r="W473" s="17"/>
      <c r="X473" s="17"/>
    </row>
    <row r="474" spans="2:24">
      <c r="B474" t="s">
        <v>86</v>
      </c>
      <c r="C474" s="17">
        <v>0.27984568562808498</v>
      </c>
      <c r="D474" s="17">
        <v>0.24818604230094901</v>
      </c>
      <c r="E474" s="17">
        <v>0.31895213194432498</v>
      </c>
      <c r="F474" s="17">
        <v>0.28876392132490603</v>
      </c>
      <c r="G474" s="17">
        <v>0.25929493714079999</v>
      </c>
      <c r="H474" s="17">
        <v>0.32988535163882798</v>
      </c>
      <c r="I474" s="17">
        <v>0.244799841379018</v>
      </c>
      <c r="J474" s="17"/>
      <c r="K474" s="17">
        <v>0.26752685456946201</v>
      </c>
      <c r="L474" s="17">
        <v>0.29327216779760701</v>
      </c>
      <c r="M474" s="17"/>
      <c r="N474" s="17">
        <v>0.27701152475646601</v>
      </c>
      <c r="O474" s="17">
        <v>0.288850934267601</v>
      </c>
      <c r="P474" s="17">
        <v>0.22841733559491401</v>
      </c>
      <c r="Q474" s="17">
        <v>0.298326421589937</v>
      </c>
      <c r="R474" s="17">
        <v>0.37066615254649199</v>
      </c>
      <c r="S474" s="17"/>
      <c r="T474" s="17">
        <v>0.26837742409500698</v>
      </c>
      <c r="U474" s="17">
        <v>0.29191560420495899</v>
      </c>
      <c r="V474" s="17">
        <v>0.26107907840764699</v>
      </c>
      <c r="W474" s="17">
        <v>0.29905105649182401</v>
      </c>
      <c r="X474" s="17">
        <v>0.22864997487941</v>
      </c>
    </row>
    <row r="475" spans="2:24">
      <c r="B475" t="s">
        <v>87</v>
      </c>
      <c r="C475" s="17">
        <v>0.40565218125150898</v>
      </c>
      <c r="D475" s="17">
        <v>0.394661279932499</v>
      </c>
      <c r="E475" s="17">
        <v>0.434302237449462</v>
      </c>
      <c r="F475" s="17">
        <v>0.39610440499432598</v>
      </c>
      <c r="G475" s="17">
        <v>0.41946888618157402</v>
      </c>
      <c r="H475" s="17">
        <v>0.41520662160226302</v>
      </c>
      <c r="I475" s="17">
        <v>0.37978018430249399</v>
      </c>
      <c r="J475" s="17"/>
      <c r="K475" s="17">
        <v>0.40228726580743202</v>
      </c>
      <c r="L475" s="17">
        <v>0.40794857978510402</v>
      </c>
      <c r="M475" s="17"/>
      <c r="N475" s="17">
        <v>0.38306459282900301</v>
      </c>
      <c r="O475" s="17">
        <v>0.41641106587774401</v>
      </c>
      <c r="P475" s="17">
        <v>0.46518328514916502</v>
      </c>
      <c r="Q475" s="17">
        <v>0.39434188193462599</v>
      </c>
      <c r="R475" s="17">
        <v>0.39714589990148402</v>
      </c>
      <c r="S475" s="17"/>
      <c r="T475" s="17">
        <v>0.43391605473480399</v>
      </c>
      <c r="U475" s="17">
        <v>0.38999524797791202</v>
      </c>
      <c r="V475" s="17">
        <v>0.425178471020074</v>
      </c>
      <c r="W475" s="17">
        <v>0.42149502065239602</v>
      </c>
      <c r="X475" s="17">
        <v>0.49772608490361198</v>
      </c>
    </row>
    <row r="476" spans="2:24">
      <c r="B476" t="s">
        <v>88</v>
      </c>
      <c r="C476" s="17">
        <v>0.169463475606249</v>
      </c>
      <c r="D476" s="17">
        <v>0.17983990012074999</v>
      </c>
      <c r="E476" s="17">
        <v>0.12207030705970701</v>
      </c>
      <c r="F476" s="17">
        <v>0.19060820690108601</v>
      </c>
      <c r="G476" s="17">
        <v>0.17232769421282301</v>
      </c>
      <c r="H476" s="17">
        <v>0.144176319887108</v>
      </c>
      <c r="I476" s="17">
        <v>0.198543025461699</v>
      </c>
      <c r="J476" s="17"/>
      <c r="K476" s="17">
        <v>0.21447169377588199</v>
      </c>
      <c r="L476" s="17">
        <v>0.126318575760831</v>
      </c>
      <c r="M476" s="17"/>
      <c r="N476" s="17">
        <v>0.15550711399044401</v>
      </c>
      <c r="O476" s="17">
        <v>0.180350263132255</v>
      </c>
      <c r="P476" s="17">
        <v>0.18774156301165901</v>
      </c>
      <c r="Q476" s="17">
        <v>0.18965344654012201</v>
      </c>
      <c r="R476" s="17">
        <v>0.13907395104942499</v>
      </c>
      <c r="S476" s="17"/>
      <c r="T476" s="17">
        <v>0.17165762990424099</v>
      </c>
      <c r="U476" s="17">
        <v>0.174157706757255</v>
      </c>
      <c r="V476" s="17">
        <v>0.208037048004272</v>
      </c>
      <c r="W476" s="17">
        <v>0.16001475260560899</v>
      </c>
      <c r="X476" s="17">
        <v>0.15860625924848201</v>
      </c>
    </row>
    <row r="477" spans="2:24">
      <c r="B477" t="s">
        <v>89</v>
      </c>
      <c r="C477" s="17">
        <v>3.5274102491182797E-2</v>
      </c>
      <c r="D477" s="17">
        <v>7.6505540683117004E-2</v>
      </c>
      <c r="E477" s="17">
        <v>4.5533707102977897E-2</v>
      </c>
      <c r="F477" s="17">
        <v>1.7180376710008001E-2</v>
      </c>
      <c r="G477" s="17">
        <v>3.3606612796890499E-2</v>
      </c>
      <c r="H477" s="17">
        <v>3.4281098880980201E-2</v>
      </c>
      <c r="I477" s="17">
        <v>1.6442634350904099E-2</v>
      </c>
      <c r="J477" s="17"/>
      <c r="K477" s="17">
        <v>4.0527600015538297E-2</v>
      </c>
      <c r="L477" s="17">
        <v>2.93353348606889E-2</v>
      </c>
      <c r="M477" s="17"/>
      <c r="N477" s="17">
        <v>3.98073960451516E-2</v>
      </c>
      <c r="O477" s="17">
        <v>3.1667567872193103E-2</v>
      </c>
      <c r="P477" s="17">
        <v>3.5662022103227803E-2</v>
      </c>
      <c r="Q477" s="17">
        <v>2.0078892054858102E-2</v>
      </c>
      <c r="R477" s="17">
        <v>3.0637995707410499E-2</v>
      </c>
      <c r="S477" s="17"/>
      <c r="T477" s="17">
        <v>5.5452157409898201E-2</v>
      </c>
      <c r="U477" s="17">
        <v>4.7531083346549999E-2</v>
      </c>
      <c r="V477" s="17">
        <v>2.67510591415616E-2</v>
      </c>
      <c r="W477" s="17">
        <v>1.8239161167139199E-2</v>
      </c>
      <c r="X477" s="17">
        <v>1.8565969486115899E-2</v>
      </c>
    </row>
    <row r="478" spans="2:24">
      <c r="B478" t="s">
        <v>61</v>
      </c>
      <c r="C478" s="17">
        <v>0.109764555022975</v>
      </c>
      <c r="D478" s="17">
        <v>0.100807236962685</v>
      </c>
      <c r="E478" s="17">
        <v>7.9141616443527907E-2</v>
      </c>
      <c r="F478" s="17">
        <v>0.10734309006967301</v>
      </c>
      <c r="G478" s="17">
        <v>0.115301869667912</v>
      </c>
      <c r="H478" s="17">
        <v>7.6450607990820998E-2</v>
      </c>
      <c r="I478" s="17">
        <v>0.160434314505885</v>
      </c>
      <c r="J478" s="17"/>
      <c r="K478" s="17">
        <v>7.5186585831685193E-2</v>
      </c>
      <c r="L478" s="17">
        <v>0.143125341795769</v>
      </c>
      <c r="M478" s="17"/>
      <c r="N478" s="17">
        <v>0.14460937237893601</v>
      </c>
      <c r="O478" s="17">
        <v>8.2720168850206693E-2</v>
      </c>
      <c r="P478" s="17">
        <v>8.2995794141033405E-2</v>
      </c>
      <c r="Q478" s="17">
        <v>9.7599357880457399E-2</v>
      </c>
      <c r="R478" s="17">
        <v>6.2476000795188003E-2</v>
      </c>
      <c r="S478" s="17"/>
      <c r="T478" s="17">
        <v>7.0596733856049795E-2</v>
      </c>
      <c r="U478" s="17">
        <v>9.6400357713324003E-2</v>
      </c>
      <c r="V478" s="17">
        <v>7.8954343426444598E-2</v>
      </c>
      <c r="W478" s="17">
        <v>0.10120000908303201</v>
      </c>
      <c r="X478" s="17">
        <v>9.6451711482380603E-2</v>
      </c>
    </row>
    <row r="479" spans="2:24">
      <c r="C479" s="17"/>
      <c r="D479" s="17"/>
      <c r="E479" s="17"/>
      <c r="F479" s="17"/>
      <c r="G479" s="17"/>
      <c r="H479" s="17"/>
      <c r="I479" s="17"/>
      <c r="J479" s="17"/>
      <c r="K479" s="17"/>
      <c r="L479" s="17"/>
      <c r="M479" s="17"/>
      <c r="N479" s="17"/>
      <c r="O479" s="17"/>
      <c r="P479" s="17"/>
      <c r="Q479" s="17"/>
      <c r="R479" s="17"/>
      <c r="S479" s="17"/>
      <c r="T479" s="17"/>
      <c r="U479" s="17"/>
      <c r="V479" s="17"/>
      <c r="W479" s="17"/>
      <c r="X479" s="17"/>
    </row>
    <row r="480" spans="2:24">
      <c r="B480" s="6" t="s">
        <v>193</v>
      </c>
      <c r="C480" s="17"/>
      <c r="D480" s="17"/>
      <c r="E480" s="17"/>
      <c r="F480" s="17"/>
      <c r="G480" s="17"/>
      <c r="H480" s="17"/>
      <c r="I480" s="17"/>
      <c r="J480" s="17"/>
      <c r="K480" s="17"/>
      <c r="L480" s="17"/>
      <c r="M480" s="17"/>
      <c r="N480" s="17"/>
      <c r="O480" s="17"/>
      <c r="P480" s="17"/>
      <c r="Q480" s="17"/>
      <c r="R480" s="17"/>
      <c r="S480" s="17"/>
      <c r="T480" s="17"/>
      <c r="U480" s="17"/>
      <c r="V480" s="17"/>
      <c r="W480" s="17"/>
      <c r="X480" s="17"/>
    </row>
    <row r="481" spans="2:24">
      <c r="B481" s="21" t="s">
        <v>15</v>
      </c>
      <c r="C481" s="17"/>
      <c r="D481" s="17"/>
      <c r="E481" s="17"/>
      <c r="F481" s="17"/>
      <c r="G481" s="17"/>
      <c r="H481" s="17"/>
      <c r="I481" s="17"/>
      <c r="J481" s="17"/>
      <c r="K481" s="17"/>
      <c r="L481" s="17"/>
      <c r="M481" s="17"/>
      <c r="N481" s="17"/>
      <c r="O481" s="17"/>
      <c r="P481" s="17"/>
      <c r="Q481" s="17"/>
      <c r="R481" s="17"/>
      <c r="S481" s="17"/>
      <c r="T481" s="17"/>
      <c r="U481" s="17"/>
      <c r="V481" s="17"/>
      <c r="W481" s="17"/>
      <c r="X481" s="17"/>
    </row>
    <row r="482" spans="2:24">
      <c r="B482" t="s">
        <v>86</v>
      </c>
      <c r="C482" s="17">
        <v>0.49514554241764602</v>
      </c>
      <c r="D482" s="17">
        <v>0.50925720832624499</v>
      </c>
      <c r="E482" s="17">
        <v>0.53475561694185803</v>
      </c>
      <c r="F482" s="17">
        <v>0.48934313987764499</v>
      </c>
      <c r="G482" s="17">
        <v>0.46682747353456999</v>
      </c>
      <c r="H482" s="17">
        <v>0.54759720861380501</v>
      </c>
      <c r="I482" s="17">
        <v>0.44611803862787203</v>
      </c>
      <c r="J482" s="17"/>
      <c r="K482" s="17">
        <v>0.47786934689780303</v>
      </c>
      <c r="L482" s="17">
        <v>0.51249352339245902</v>
      </c>
      <c r="M482" s="17"/>
      <c r="N482" s="17">
        <v>0.51137160410868299</v>
      </c>
      <c r="O482" s="17">
        <v>0.51660367254253303</v>
      </c>
      <c r="P482" s="17">
        <v>0.44171537790743098</v>
      </c>
      <c r="Q482" s="17">
        <v>0.48071196456153298</v>
      </c>
      <c r="R482" s="17">
        <v>0.50526030210362805</v>
      </c>
      <c r="S482" s="17"/>
      <c r="T482" s="17">
        <v>0.47131439527916302</v>
      </c>
      <c r="U482" s="17">
        <v>0.52665898994771498</v>
      </c>
      <c r="V482" s="17">
        <v>0.496022117501006</v>
      </c>
      <c r="W482" s="17">
        <v>0.52290083837110901</v>
      </c>
      <c r="X482" s="17">
        <v>0.42097304725319701</v>
      </c>
    </row>
    <row r="483" spans="2:24">
      <c r="B483" t="s">
        <v>87</v>
      </c>
      <c r="C483" s="17">
        <v>0.32645316128457702</v>
      </c>
      <c r="D483" s="17">
        <v>0.260697183853491</v>
      </c>
      <c r="E483" s="17">
        <v>0.32065329059200798</v>
      </c>
      <c r="F483" s="17">
        <v>0.32820062676263001</v>
      </c>
      <c r="G483" s="17">
        <v>0.38538843223260699</v>
      </c>
      <c r="H483" s="17">
        <v>0.29080173914855201</v>
      </c>
      <c r="I483" s="17">
        <v>0.349321334080265</v>
      </c>
      <c r="J483" s="17"/>
      <c r="K483" s="17">
        <v>0.331335067663377</v>
      </c>
      <c r="L483" s="17">
        <v>0.32330097839201799</v>
      </c>
      <c r="M483" s="17"/>
      <c r="N483" s="17">
        <v>0.29100453783756403</v>
      </c>
      <c r="O483" s="17">
        <v>0.32493783567162499</v>
      </c>
      <c r="P483" s="17">
        <v>0.36118910025156697</v>
      </c>
      <c r="Q483" s="17">
        <v>0.31333698238549001</v>
      </c>
      <c r="R483" s="17">
        <v>0.38783344786815999</v>
      </c>
      <c r="S483" s="17"/>
      <c r="T483" s="17">
        <v>0.33161125392643598</v>
      </c>
      <c r="U483" s="17">
        <v>0.32778459968701201</v>
      </c>
      <c r="V483" s="17">
        <v>0.350472953167562</v>
      </c>
      <c r="W483" s="17">
        <v>0.296378562346163</v>
      </c>
      <c r="X483" s="17">
        <v>0.40046797213284901</v>
      </c>
    </row>
    <row r="484" spans="2:24">
      <c r="B484" t="s">
        <v>88</v>
      </c>
      <c r="C484" s="17">
        <v>9.6650548281329504E-2</v>
      </c>
      <c r="D484" s="17">
        <v>8.8741050610238806E-2</v>
      </c>
      <c r="E484" s="17">
        <v>8.0376643735018696E-2</v>
      </c>
      <c r="F484" s="17">
        <v>0.108047781066266</v>
      </c>
      <c r="G484" s="17">
        <v>7.7311534387578096E-2</v>
      </c>
      <c r="H484" s="17">
        <v>0.106431846102387</v>
      </c>
      <c r="I484" s="17">
        <v>0.11495624279998</v>
      </c>
      <c r="J484" s="17"/>
      <c r="K484" s="17">
        <v>0.117728910498914</v>
      </c>
      <c r="L484" s="17">
        <v>7.6530539769821701E-2</v>
      </c>
      <c r="M484" s="17"/>
      <c r="N484" s="17">
        <v>9.3674566943314594E-2</v>
      </c>
      <c r="O484" s="17">
        <v>9.1388731945663104E-2</v>
      </c>
      <c r="P484" s="17">
        <v>0.10023595206208601</v>
      </c>
      <c r="Q484" s="17">
        <v>0.15687533337552501</v>
      </c>
      <c r="R484" s="17">
        <v>6.1016621764852397E-2</v>
      </c>
      <c r="S484" s="17"/>
      <c r="T484" s="17">
        <v>0.115753673797833</v>
      </c>
      <c r="U484" s="17">
        <v>9.05460457488904E-2</v>
      </c>
      <c r="V484" s="17">
        <v>8.1132507907601306E-2</v>
      </c>
      <c r="W484" s="17">
        <v>9.9727861105415497E-2</v>
      </c>
      <c r="X484" s="17">
        <v>9.6887127544176804E-2</v>
      </c>
    </row>
    <row r="485" spans="2:24">
      <c r="B485" t="s">
        <v>89</v>
      </c>
      <c r="C485" s="17">
        <v>3.0690171047098001E-2</v>
      </c>
      <c r="D485" s="17">
        <v>5.9977976950643698E-2</v>
      </c>
      <c r="E485" s="17">
        <v>2.6009228474578101E-2</v>
      </c>
      <c r="F485" s="17">
        <v>1.6963945643126099E-2</v>
      </c>
      <c r="G485" s="17">
        <v>3.0978888245896001E-2</v>
      </c>
      <c r="H485" s="17">
        <v>2.0786321975687701E-2</v>
      </c>
      <c r="I485" s="17">
        <v>3.27402478808256E-2</v>
      </c>
      <c r="J485" s="17"/>
      <c r="K485" s="17">
        <v>3.5880775741730098E-2</v>
      </c>
      <c r="L485" s="17">
        <v>2.4790136706867701E-2</v>
      </c>
      <c r="M485" s="17"/>
      <c r="N485" s="17">
        <v>3.3571195033378097E-2</v>
      </c>
      <c r="O485" s="17">
        <v>2.9869904557982899E-2</v>
      </c>
      <c r="P485" s="17">
        <v>4.3084811597127397E-2</v>
      </c>
      <c r="Q485" s="17">
        <v>1.26917216111132E-2</v>
      </c>
      <c r="R485" s="17">
        <v>2.69974146106444E-2</v>
      </c>
      <c r="S485" s="17"/>
      <c r="T485" s="17">
        <v>3.5887455300886099E-2</v>
      </c>
      <c r="U485" s="17">
        <v>2.2004074110228599E-2</v>
      </c>
      <c r="V485" s="17">
        <v>4.0686574572154598E-2</v>
      </c>
      <c r="W485" s="17">
        <v>3.3408065553360601E-2</v>
      </c>
      <c r="X485" s="17">
        <v>3.12469590646051E-2</v>
      </c>
    </row>
    <row r="486" spans="2:24">
      <c r="B486" t="s">
        <v>61</v>
      </c>
      <c r="C486" s="17">
        <v>5.1060576969349097E-2</v>
      </c>
      <c r="D486" s="17">
        <v>8.13265802593819E-2</v>
      </c>
      <c r="E486" s="17">
        <v>3.8205220256538101E-2</v>
      </c>
      <c r="F486" s="17">
        <v>5.7444506650332398E-2</v>
      </c>
      <c r="G486" s="17">
        <v>3.9493671599348398E-2</v>
      </c>
      <c r="H486" s="17">
        <v>3.4382884159568902E-2</v>
      </c>
      <c r="I486" s="17">
        <v>5.68641366110577E-2</v>
      </c>
      <c r="J486" s="17"/>
      <c r="K486" s="17">
        <v>3.7185899198176497E-2</v>
      </c>
      <c r="L486" s="17">
        <v>6.2884821738834501E-2</v>
      </c>
      <c r="M486" s="17"/>
      <c r="N486" s="17">
        <v>7.0378096077059998E-2</v>
      </c>
      <c r="O486" s="17">
        <v>3.7199855282195798E-2</v>
      </c>
      <c r="P486" s="17">
        <v>5.3774758181788701E-2</v>
      </c>
      <c r="Q486" s="17">
        <v>3.63839980663394E-2</v>
      </c>
      <c r="R486" s="17">
        <v>1.8892213652715501E-2</v>
      </c>
      <c r="S486" s="17"/>
      <c r="T486" s="17">
        <v>4.5433221695681501E-2</v>
      </c>
      <c r="U486" s="17">
        <v>3.3006290506154598E-2</v>
      </c>
      <c r="V486" s="17">
        <v>3.1685846851676698E-2</v>
      </c>
      <c r="W486" s="17">
        <v>4.7584672623952003E-2</v>
      </c>
      <c r="X486" s="17">
        <v>5.0424894005172201E-2</v>
      </c>
    </row>
    <row r="487" spans="2:24">
      <c r="C487" s="17"/>
      <c r="D487" s="17"/>
      <c r="E487" s="17"/>
      <c r="F487" s="17"/>
      <c r="G487" s="17"/>
      <c r="H487" s="17"/>
      <c r="I487" s="17"/>
      <c r="J487" s="17"/>
      <c r="K487" s="17"/>
      <c r="L487" s="17"/>
      <c r="M487" s="17"/>
      <c r="N487" s="17"/>
      <c r="O487" s="17"/>
      <c r="P487" s="17"/>
      <c r="Q487" s="17"/>
      <c r="R487" s="17"/>
      <c r="S487" s="17"/>
      <c r="T487" s="17"/>
      <c r="U487" s="17"/>
      <c r="V487" s="17"/>
      <c r="W487" s="17"/>
      <c r="X487" s="17"/>
    </row>
    <row r="488" spans="2:24">
      <c r="B488" s="6" t="s">
        <v>194</v>
      </c>
      <c r="C488" s="17"/>
      <c r="D488" s="17"/>
      <c r="E488" s="17"/>
      <c r="F488" s="17"/>
      <c r="G488" s="17"/>
      <c r="H488" s="17"/>
      <c r="I488" s="17"/>
      <c r="J488" s="17"/>
      <c r="K488" s="17"/>
      <c r="L488" s="17"/>
      <c r="M488" s="17"/>
      <c r="N488" s="17"/>
      <c r="O488" s="17"/>
      <c r="P488" s="17"/>
      <c r="Q488" s="17"/>
      <c r="R488" s="17"/>
      <c r="S488" s="17"/>
      <c r="T488" s="17"/>
      <c r="U488" s="17"/>
      <c r="V488" s="17"/>
      <c r="W488" s="17"/>
      <c r="X488" s="17"/>
    </row>
    <row r="489" spans="2:24">
      <c r="B489" s="21" t="s">
        <v>15</v>
      </c>
      <c r="C489" s="17"/>
      <c r="D489" s="17"/>
      <c r="E489" s="17"/>
      <c r="F489" s="17"/>
      <c r="G489" s="17"/>
      <c r="H489" s="17"/>
      <c r="I489" s="17"/>
      <c r="J489" s="17"/>
      <c r="K489" s="17"/>
      <c r="L489" s="17"/>
      <c r="M489" s="17"/>
      <c r="N489" s="17"/>
      <c r="O489" s="17"/>
      <c r="P489" s="17"/>
      <c r="Q489" s="17"/>
      <c r="R489" s="17"/>
      <c r="S489" s="17"/>
      <c r="T489" s="17"/>
      <c r="U489" s="17"/>
      <c r="V489" s="17"/>
      <c r="W489" s="17"/>
      <c r="X489" s="17"/>
    </row>
    <row r="490" spans="2:24">
      <c r="B490" t="s">
        <v>86</v>
      </c>
      <c r="C490" s="17">
        <v>0.46746362028865002</v>
      </c>
      <c r="D490" s="17">
        <v>0.44976177613530399</v>
      </c>
      <c r="E490" s="17">
        <v>0.52595785804585105</v>
      </c>
      <c r="F490" s="17">
        <v>0.45767987200294402</v>
      </c>
      <c r="G490" s="17">
        <v>0.45123339861492301</v>
      </c>
      <c r="H490" s="17">
        <v>0.501604955168101</v>
      </c>
      <c r="I490" s="17">
        <v>0.42983003651114898</v>
      </c>
      <c r="J490" s="17"/>
      <c r="K490" s="17">
        <v>0.46589823018778298</v>
      </c>
      <c r="L490" s="17">
        <v>0.47030523702580301</v>
      </c>
      <c r="M490" s="17"/>
      <c r="N490" s="17">
        <v>0.47510013428398101</v>
      </c>
      <c r="O490" s="17">
        <v>0.48966732852371903</v>
      </c>
      <c r="P490" s="17">
        <v>0.43297385905970398</v>
      </c>
      <c r="Q490" s="17">
        <v>0.45981749704756703</v>
      </c>
      <c r="R490" s="17">
        <v>0.47819459329851199</v>
      </c>
      <c r="S490" s="17"/>
      <c r="T490" s="17">
        <v>0.45761913907280399</v>
      </c>
      <c r="U490" s="17">
        <v>0.48541644107329401</v>
      </c>
      <c r="V490" s="17">
        <v>0.43442178805093601</v>
      </c>
      <c r="W490" s="17">
        <v>0.54601713140462904</v>
      </c>
      <c r="X490" s="17">
        <v>0.43504851671726902</v>
      </c>
    </row>
    <row r="491" spans="2:24">
      <c r="B491" t="s">
        <v>87</v>
      </c>
      <c r="C491" s="17">
        <v>0.35237133713541702</v>
      </c>
      <c r="D491" s="17">
        <v>0.28785963073901799</v>
      </c>
      <c r="E491" s="17">
        <v>0.33778508990589101</v>
      </c>
      <c r="F491" s="17">
        <v>0.34379471004408302</v>
      </c>
      <c r="G491" s="17">
        <v>0.381094465640891</v>
      </c>
      <c r="H491" s="17">
        <v>0.34916479850152399</v>
      </c>
      <c r="I491" s="17">
        <v>0.39275265722347502</v>
      </c>
      <c r="J491" s="17"/>
      <c r="K491" s="17">
        <v>0.33526829664164198</v>
      </c>
      <c r="L491" s="17">
        <v>0.36984830644245797</v>
      </c>
      <c r="M491" s="17"/>
      <c r="N491" s="17">
        <v>0.317670138765549</v>
      </c>
      <c r="O491" s="17">
        <v>0.33714860946240999</v>
      </c>
      <c r="P491" s="17">
        <v>0.39387017257124302</v>
      </c>
      <c r="Q491" s="17">
        <v>0.36406904786845301</v>
      </c>
      <c r="R491" s="17">
        <v>0.409901778819452</v>
      </c>
      <c r="S491" s="17"/>
      <c r="T491" s="17">
        <v>0.35730285767686198</v>
      </c>
      <c r="U491" s="17">
        <v>0.35531460344486798</v>
      </c>
      <c r="V491" s="17">
        <v>0.40282591655829098</v>
      </c>
      <c r="W491" s="17">
        <v>0.30155434705405099</v>
      </c>
      <c r="X491" s="17">
        <v>0.40882603958851699</v>
      </c>
    </row>
    <row r="492" spans="2:24">
      <c r="B492" t="s">
        <v>88</v>
      </c>
      <c r="C492" s="17">
        <v>9.7667992379055796E-2</v>
      </c>
      <c r="D492" s="17">
        <v>0.11749894376634799</v>
      </c>
      <c r="E492" s="17">
        <v>8.0098594071121798E-2</v>
      </c>
      <c r="F492" s="17">
        <v>0.126892691784081</v>
      </c>
      <c r="G492" s="17">
        <v>9.6904858941594105E-2</v>
      </c>
      <c r="H492" s="17">
        <v>6.19863501236394E-2</v>
      </c>
      <c r="I492" s="17">
        <v>9.9542733986012502E-2</v>
      </c>
      <c r="J492" s="17"/>
      <c r="K492" s="17">
        <v>0.12913865910148001</v>
      </c>
      <c r="L492" s="17">
        <v>6.6417345366393807E-2</v>
      </c>
      <c r="M492" s="17"/>
      <c r="N492" s="17">
        <v>0.10304653352468</v>
      </c>
      <c r="O492" s="17">
        <v>0.105407933495161</v>
      </c>
      <c r="P492" s="17">
        <v>9.8632786787563806E-2</v>
      </c>
      <c r="Q492" s="17">
        <v>0.10069824096672</v>
      </c>
      <c r="R492" s="17">
        <v>7.6040406695059098E-2</v>
      </c>
      <c r="S492" s="17"/>
      <c r="T492" s="17">
        <v>0.11457850767585399</v>
      </c>
      <c r="U492" s="17">
        <v>8.5050837536635698E-2</v>
      </c>
      <c r="V492" s="17">
        <v>0.105805826098322</v>
      </c>
      <c r="W492" s="17">
        <v>9.0875305830194E-2</v>
      </c>
      <c r="X492" s="17">
        <v>9.8597464514423805E-2</v>
      </c>
    </row>
    <row r="493" spans="2:24">
      <c r="B493" t="s">
        <v>89</v>
      </c>
      <c r="C493" s="17">
        <v>2.3502925838703299E-2</v>
      </c>
      <c r="D493" s="17">
        <v>6.7346340766864396E-2</v>
      </c>
      <c r="E493" s="17">
        <v>9.0657286189142709E-3</v>
      </c>
      <c r="F493" s="17">
        <v>1.1439361265930099E-2</v>
      </c>
      <c r="G493" s="17">
        <v>2.56316252937231E-2</v>
      </c>
      <c r="H493" s="17">
        <v>2.7422505128972301E-2</v>
      </c>
      <c r="I493" s="17">
        <v>1.17446685652077E-2</v>
      </c>
      <c r="J493" s="17"/>
      <c r="K493" s="17">
        <v>2.48666015427359E-2</v>
      </c>
      <c r="L493" s="17">
        <v>2.22867880371658E-2</v>
      </c>
      <c r="M493" s="17"/>
      <c r="N493" s="17">
        <v>2.4610063889855399E-2</v>
      </c>
      <c r="O493" s="17">
        <v>1.9262382440811202E-2</v>
      </c>
      <c r="P493" s="17">
        <v>2.6774365285305499E-2</v>
      </c>
      <c r="Q493" s="17">
        <v>3.3918046406986299E-2</v>
      </c>
      <c r="R493" s="17">
        <v>1.7032277884645501E-2</v>
      </c>
      <c r="S493" s="17"/>
      <c r="T493" s="17">
        <v>2.38494662321703E-2</v>
      </c>
      <c r="U493" s="17">
        <v>3.0768810978988401E-2</v>
      </c>
      <c r="V493" s="17">
        <v>1.88549274178786E-2</v>
      </c>
      <c r="W493" s="17">
        <v>2.9037391380284799E-2</v>
      </c>
      <c r="X493" s="17">
        <v>6.3269941524697901E-3</v>
      </c>
    </row>
    <row r="494" spans="2:24">
      <c r="B494" t="s">
        <v>61</v>
      </c>
      <c r="C494" s="17">
        <v>5.8994124358173999E-2</v>
      </c>
      <c r="D494" s="17">
        <v>7.7533308592466002E-2</v>
      </c>
      <c r="E494" s="17">
        <v>4.7092729358221903E-2</v>
      </c>
      <c r="F494" s="17">
        <v>6.01933649029621E-2</v>
      </c>
      <c r="G494" s="17">
        <v>4.51356515088688E-2</v>
      </c>
      <c r="H494" s="17">
        <v>5.9821391077762999E-2</v>
      </c>
      <c r="I494" s="17">
        <v>6.6129903714156404E-2</v>
      </c>
      <c r="J494" s="17"/>
      <c r="K494" s="17">
        <v>4.4828212526359698E-2</v>
      </c>
      <c r="L494" s="17">
        <v>7.1142323128179905E-2</v>
      </c>
      <c r="M494" s="17"/>
      <c r="N494" s="17">
        <v>7.9573129535935094E-2</v>
      </c>
      <c r="O494" s="17">
        <v>4.8513746077898399E-2</v>
      </c>
      <c r="P494" s="17">
        <v>4.7748816296183702E-2</v>
      </c>
      <c r="Q494" s="17">
        <v>4.1497167710274001E-2</v>
      </c>
      <c r="R494" s="17">
        <v>1.8830943302331E-2</v>
      </c>
      <c r="S494" s="17"/>
      <c r="T494" s="17">
        <v>4.6650029342309503E-2</v>
      </c>
      <c r="U494" s="17">
        <v>4.3449306966213998E-2</v>
      </c>
      <c r="V494" s="17">
        <v>3.8091541874571803E-2</v>
      </c>
      <c r="W494" s="17">
        <v>3.2515824330840798E-2</v>
      </c>
      <c r="X494" s="17">
        <v>5.1200985027320303E-2</v>
      </c>
    </row>
    <row r="495" spans="2:24">
      <c r="C495" s="17"/>
      <c r="D495" s="17"/>
      <c r="E495" s="17"/>
      <c r="F495" s="17"/>
      <c r="G495" s="17"/>
      <c r="H495" s="17"/>
      <c r="I495" s="17"/>
      <c r="J495" s="17"/>
      <c r="K495" s="17"/>
      <c r="L495" s="17"/>
      <c r="M495" s="17"/>
      <c r="N495" s="17"/>
      <c r="O495" s="17"/>
      <c r="P495" s="17"/>
      <c r="Q495" s="17"/>
      <c r="R495" s="17"/>
      <c r="S495" s="17"/>
      <c r="T495" s="17"/>
      <c r="U495" s="17"/>
      <c r="V495" s="17"/>
      <c r="W495" s="17"/>
      <c r="X495" s="17"/>
    </row>
    <row r="496" spans="2:24">
      <c r="B496" s="6" t="s">
        <v>195</v>
      </c>
      <c r="C496" s="17"/>
      <c r="D496" s="17"/>
      <c r="E496" s="17"/>
      <c r="F496" s="17"/>
      <c r="G496" s="17"/>
      <c r="H496" s="17"/>
      <c r="I496" s="17"/>
      <c r="J496" s="17"/>
      <c r="K496" s="17"/>
      <c r="L496" s="17"/>
      <c r="M496" s="17"/>
      <c r="N496" s="17"/>
      <c r="O496" s="17"/>
      <c r="P496" s="17"/>
      <c r="Q496" s="17"/>
      <c r="R496" s="17"/>
      <c r="S496" s="17"/>
      <c r="T496" s="17"/>
      <c r="U496" s="17"/>
      <c r="V496" s="17"/>
      <c r="W496" s="17"/>
      <c r="X496" s="17"/>
    </row>
    <row r="497" spans="2:24">
      <c r="B497" s="21" t="s">
        <v>15</v>
      </c>
      <c r="C497" s="17"/>
      <c r="D497" s="17"/>
      <c r="E497" s="17"/>
      <c r="F497" s="17"/>
      <c r="G497" s="17"/>
      <c r="H497" s="17"/>
      <c r="I497" s="17"/>
      <c r="J497" s="17"/>
      <c r="K497" s="17"/>
      <c r="L497" s="17"/>
      <c r="M497" s="17"/>
      <c r="N497" s="17"/>
      <c r="O497" s="17"/>
      <c r="P497" s="17"/>
      <c r="Q497" s="17"/>
      <c r="R497" s="17"/>
      <c r="S497" s="17"/>
      <c r="T497" s="17"/>
      <c r="U497" s="17"/>
      <c r="V497" s="17"/>
      <c r="W497" s="17"/>
      <c r="X497" s="17"/>
    </row>
    <row r="498" spans="2:24">
      <c r="B498" t="s">
        <v>86</v>
      </c>
      <c r="C498" s="17">
        <v>0.38789561329268601</v>
      </c>
      <c r="D498" s="17">
        <v>0.40128102031233998</v>
      </c>
      <c r="E498" s="17">
        <v>0.45905896486695402</v>
      </c>
      <c r="F498" s="17">
        <v>0.38600248121812097</v>
      </c>
      <c r="G498" s="17">
        <v>0.36651446729366299</v>
      </c>
      <c r="H498" s="17">
        <v>0.41688557026367301</v>
      </c>
      <c r="I498" s="17">
        <v>0.320584331246966</v>
      </c>
      <c r="J498" s="17"/>
      <c r="K498" s="17">
        <v>0.36659058140427397</v>
      </c>
      <c r="L498" s="17">
        <v>0.40965521682650702</v>
      </c>
      <c r="M498" s="17"/>
      <c r="N498" s="17">
        <v>0.39098108558057099</v>
      </c>
      <c r="O498" s="17">
        <v>0.39313052407332999</v>
      </c>
      <c r="P498" s="17">
        <v>0.330618163628498</v>
      </c>
      <c r="Q498" s="17">
        <v>0.39199705155022402</v>
      </c>
      <c r="R498" s="17">
        <v>0.46491883431859599</v>
      </c>
      <c r="S498" s="17"/>
      <c r="T498" s="17">
        <v>0.40498840512649997</v>
      </c>
      <c r="U498" s="17">
        <v>0.42623441358188402</v>
      </c>
      <c r="V498" s="17">
        <v>0.39520031586840598</v>
      </c>
      <c r="W498" s="17">
        <v>0.400043765918487</v>
      </c>
      <c r="X498" s="17">
        <v>0.27324280481101798</v>
      </c>
    </row>
    <row r="499" spans="2:24">
      <c r="B499" t="s">
        <v>87</v>
      </c>
      <c r="C499" s="17">
        <v>0.39905583286274399</v>
      </c>
      <c r="D499" s="17">
        <v>0.33562135169644403</v>
      </c>
      <c r="E499" s="17">
        <v>0.35428048836743598</v>
      </c>
      <c r="F499" s="17">
        <v>0.40809887648538201</v>
      </c>
      <c r="G499" s="17">
        <v>0.43544261584925797</v>
      </c>
      <c r="H499" s="17">
        <v>0.39637118327003401</v>
      </c>
      <c r="I499" s="17">
        <v>0.44234095639496601</v>
      </c>
      <c r="J499" s="17"/>
      <c r="K499" s="17">
        <v>0.420004391004902</v>
      </c>
      <c r="L499" s="17">
        <v>0.37955602189221799</v>
      </c>
      <c r="M499" s="17"/>
      <c r="N499" s="17">
        <v>0.36146733437343598</v>
      </c>
      <c r="O499" s="17">
        <v>0.40530952524444602</v>
      </c>
      <c r="P499" s="17">
        <v>0.45694339969773601</v>
      </c>
      <c r="Q499" s="17">
        <v>0.38868285742074499</v>
      </c>
      <c r="R499" s="17">
        <v>0.39619616455317802</v>
      </c>
      <c r="S499" s="17"/>
      <c r="T499" s="17">
        <v>0.39723807827281898</v>
      </c>
      <c r="U499" s="17">
        <v>0.37631058600331802</v>
      </c>
      <c r="V499" s="17">
        <v>0.42435658243497698</v>
      </c>
      <c r="W499" s="17">
        <v>0.43389098240766599</v>
      </c>
      <c r="X499" s="17">
        <v>0.48890773449901798</v>
      </c>
    </row>
    <row r="500" spans="2:24">
      <c r="B500" t="s">
        <v>88</v>
      </c>
      <c r="C500" s="17">
        <v>0.11492317370635501</v>
      </c>
      <c r="D500" s="17">
        <v>0.119748383794297</v>
      </c>
      <c r="E500" s="17">
        <v>0.11337144565669</v>
      </c>
      <c r="F500" s="17">
        <v>0.1084128229411</v>
      </c>
      <c r="G500" s="17">
        <v>0.12209827392207</v>
      </c>
      <c r="H500" s="17">
        <v>8.6053687519499406E-2</v>
      </c>
      <c r="I500" s="17">
        <v>0.13184699296466401</v>
      </c>
      <c r="J500" s="17"/>
      <c r="K500" s="17">
        <v>0.13378708508713999</v>
      </c>
      <c r="L500" s="17">
        <v>9.7057889993792806E-2</v>
      </c>
      <c r="M500" s="17"/>
      <c r="N500" s="17">
        <v>0.119765784878026</v>
      </c>
      <c r="O500" s="17">
        <v>0.12982048574396601</v>
      </c>
      <c r="P500" s="17">
        <v>0.128127577854216</v>
      </c>
      <c r="Q500" s="17">
        <v>0.114299721471378</v>
      </c>
      <c r="R500" s="17">
        <v>7.8821134593005895E-2</v>
      </c>
      <c r="S500" s="17"/>
      <c r="T500" s="17">
        <v>0.122935722773196</v>
      </c>
      <c r="U500" s="17">
        <v>0.124979212457767</v>
      </c>
      <c r="V500" s="17">
        <v>9.1402667090442799E-2</v>
      </c>
      <c r="W500" s="17">
        <v>6.6785843239648895E-2</v>
      </c>
      <c r="X500" s="17">
        <v>0.14300953442830799</v>
      </c>
    </row>
    <row r="501" spans="2:24">
      <c r="B501" t="s">
        <v>89</v>
      </c>
      <c r="C501" s="17">
        <v>2.0792166781844298E-2</v>
      </c>
      <c r="D501" s="17">
        <v>6.3201740806965404E-2</v>
      </c>
      <c r="E501" s="17">
        <v>1.1249077518439701E-2</v>
      </c>
      <c r="F501" s="17">
        <v>1.1525373919044599E-2</v>
      </c>
      <c r="G501" s="17">
        <v>1.70785188781001E-2</v>
      </c>
      <c r="H501" s="17">
        <v>1.7344848790109401E-2</v>
      </c>
      <c r="I501" s="17">
        <v>1.3398042096816099E-2</v>
      </c>
      <c r="J501" s="17"/>
      <c r="K501" s="17">
        <v>2.7988479833885999E-2</v>
      </c>
      <c r="L501" s="17">
        <v>1.28829321711359E-2</v>
      </c>
      <c r="M501" s="17"/>
      <c r="N501" s="17">
        <v>2.21875827922761E-2</v>
      </c>
      <c r="O501" s="17">
        <v>1.07795804026391E-2</v>
      </c>
      <c r="P501" s="17">
        <v>2.8718954567888401E-2</v>
      </c>
      <c r="Q501" s="17">
        <v>2.69859264672224E-2</v>
      </c>
      <c r="R501" s="17">
        <v>1.8850108045791899E-2</v>
      </c>
      <c r="S501" s="17"/>
      <c r="T501" s="17">
        <v>1.84606580373496E-2</v>
      </c>
      <c r="U501" s="17">
        <v>1.8742719392814099E-2</v>
      </c>
      <c r="V501" s="17">
        <v>2.14379825173521E-2</v>
      </c>
      <c r="W501" s="17">
        <v>3.1095721085399201E-2</v>
      </c>
      <c r="X501" s="17">
        <v>6.3768652725593698E-3</v>
      </c>
    </row>
    <row r="502" spans="2:24">
      <c r="B502" t="s">
        <v>61</v>
      </c>
      <c r="C502" s="17">
        <v>7.7333213356371E-2</v>
      </c>
      <c r="D502" s="17">
        <v>8.0147503389953495E-2</v>
      </c>
      <c r="E502" s="17">
        <v>6.2040023590480699E-2</v>
      </c>
      <c r="F502" s="17">
        <v>8.5960445436351895E-2</v>
      </c>
      <c r="G502" s="17">
        <v>5.88661240569084E-2</v>
      </c>
      <c r="H502" s="17">
        <v>8.3344710156683696E-2</v>
      </c>
      <c r="I502" s="17">
        <v>9.18296772965876E-2</v>
      </c>
      <c r="J502" s="17"/>
      <c r="K502" s="17">
        <v>5.1629462669797697E-2</v>
      </c>
      <c r="L502" s="17">
        <v>0.100847939116347</v>
      </c>
      <c r="M502" s="17"/>
      <c r="N502" s="17">
        <v>0.105598212375691</v>
      </c>
      <c r="O502" s="17">
        <v>6.0959884535617903E-2</v>
      </c>
      <c r="P502" s="17">
        <v>5.5591904251661502E-2</v>
      </c>
      <c r="Q502" s="17">
        <v>7.8034443090431199E-2</v>
      </c>
      <c r="R502" s="17">
        <v>4.12137584894283E-2</v>
      </c>
      <c r="S502" s="17"/>
      <c r="T502" s="17">
        <v>5.6377135790135202E-2</v>
      </c>
      <c r="U502" s="17">
        <v>5.3733068564217099E-2</v>
      </c>
      <c r="V502" s="17">
        <v>6.7602452088822096E-2</v>
      </c>
      <c r="W502" s="17">
        <v>6.8183687348799094E-2</v>
      </c>
      <c r="X502" s="17">
        <v>8.8463060989096703E-2</v>
      </c>
    </row>
    <row r="503" spans="2:24">
      <c r="C503" s="17"/>
      <c r="D503" s="17"/>
      <c r="E503" s="17"/>
      <c r="F503" s="17"/>
      <c r="G503" s="17"/>
      <c r="H503" s="17"/>
      <c r="I503" s="17"/>
      <c r="J503" s="17"/>
      <c r="K503" s="17"/>
      <c r="L503" s="17"/>
      <c r="M503" s="17"/>
      <c r="N503" s="17"/>
      <c r="O503" s="17"/>
      <c r="P503" s="17"/>
      <c r="Q503" s="17"/>
      <c r="R503" s="17"/>
      <c r="S503" s="17"/>
      <c r="T503" s="17"/>
      <c r="U503" s="17"/>
      <c r="V503" s="17"/>
      <c r="W503" s="17"/>
      <c r="X503" s="17"/>
    </row>
    <row r="504" spans="2:24">
      <c r="B504" s="6" t="s">
        <v>196</v>
      </c>
      <c r="C504" s="17"/>
      <c r="D504" s="17"/>
      <c r="E504" s="17"/>
      <c r="F504" s="17"/>
      <c r="G504" s="17"/>
      <c r="H504" s="17"/>
      <c r="I504" s="17"/>
      <c r="J504" s="17"/>
      <c r="K504" s="17"/>
      <c r="L504" s="17"/>
      <c r="M504" s="17"/>
      <c r="N504" s="17"/>
      <c r="O504" s="17"/>
      <c r="P504" s="17"/>
      <c r="Q504" s="17"/>
      <c r="R504" s="17"/>
      <c r="S504" s="17"/>
      <c r="T504" s="17"/>
      <c r="U504" s="17"/>
      <c r="V504" s="17"/>
      <c r="W504" s="17"/>
      <c r="X504" s="17"/>
    </row>
    <row r="505" spans="2:24">
      <c r="B505" s="21" t="s">
        <v>15</v>
      </c>
      <c r="C505" s="17"/>
      <c r="D505" s="17"/>
      <c r="E505" s="17"/>
      <c r="F505" s="17"/>
      <c r="G505" s="17"/>
      <c r="H505" s="17"/>
      <c r="I505" s="17"/>
      <c r="J505" s="17"/>
      <c r="K505" s="17"/>
      <c r="L505" s="17"/>
      <c r="M505" s="17"/>
      <c r="N505" s="17"/>
      <c r="O505" s="17"/>
      <c r="P505" s="17"/>
      <c r="Q505" s="17"/>
      <c r="R505" s="17"/>
      <c r="S505" s="17"/>
      <c r="T505" s="17"/>
      <c r="U505" s="17"/>
      <c r="V505" s="17"/>
      <c r="W505" s="17"/>
      <c r="X505" s="17"/>
    </row>
    <row r="506" spans="2:24">
      <c r="B506" t="s">
        <v>86</v>
      </c>
      <c r="C506" s="17">
        <v>0.36256593036797402</v>
      </c>
      <c r="D506" s="17">
        <v>0.38075801710858098</v>
      </c>
      <c r="E506" s="17">
        <v>0.46788425444002701</v>
      </c>
      <c r="F506" s="17">
        <v>0.35985441657077299</v>
      </c>
      <c r="G506" s="17">
        <v>0.35339726901225199</v>
      </c>
      <c r="H506" s="17">
        <v>0.35468922952377901</v>
      </c>
      <c r="I506" s="17">
        <v>0.27976183477800398</v>
      </c>
      <c r="J506" s="17"/>
      <c r="K506" s="17">
        <v>0.36433083320647702</v>
      </c>
      <c r="L506" s="17">
        <v>0.36163280101489698</v>
      </c>
      <c r="M506" s="17"/>
      <c r="N506" s="17">
        <v>0.37574721865725202</v>
      </c>
      <c r="O506" s="17">
        <v>0.37000918880543898</v>
      </c>
      <c r="P506" s="17">
        <v>0.30313256545596801</v>
      </c>
      <c r="Q506" s="17">
        <v>0.37073845098527503</v>
      </c>
      <c r="R506" s="17">
        <v>0.41763134330673801</v>
      </c>
      <c r="S506" s="17"/>
      <c r="T506" s="17">
        <v>0.41627079672983802</v>
      </c>
      <c r="U506" s="17">
        <v>0.39697960800581</v>
      </c>
      <c r="V506" s="17">
        <v>0.31703479117674499</v>
      </c>
      <c r="W506" s="17">
        <v>0.37948380533227599</v>
      </c>
      <c r="X506" s="17">
        <v>0.24721339685836699</v>
      </c>
    </row>
    <row r="507" spans="2:24">
      <c r="B507" t="s">
        <v>87</v>
      </c>
      <c r="C507" s="17">
        <v>0.36721894959880402</v>
      </c>
      <c r="D507" s="17">
        <v>0.33078152699744001</v>
      </c>
      <c r="E507" s="17">
        <v>0.32659040855641502</v>
      </c>
      <c r="F507" s="17">
        <v>0.38438008797311102</v>
      </c>
      <c r="G507" s="17">
        <v>0.36152966613953502</v>
      </c>
      <c r="H507" s="17">
        <v>0.38614915965763003</v>
      </c>
      <c r="I507" s="17">
        <v>0.402295763014689</v>
      </c>
      <c r="J507" s="17"/>
      <c r="K507" s="17">
        <v>0.37152715905647499</v>
      </c>
      <c r="L507" s="17">
        <v>0.36384495850945398</v>
      </c>
      <c r="M507" s="17"/>
      <c r="N507" s="17">
        <v>0.32414059059697697</v>
      </c>
      <c r="O507" s="17">
        <v>0.38952232895967498</v>
      </c>
      <c r="P507" s="17">
        <v>0.401844585528707</v>
      </c>
      <c r="Q507" s="17">
        <v>0.32858786863832801</v>
      </c>
      <c r="R507" s="17">
        <v>0.40240512568243098</v>
      </c>
      <c r="S507" s="17"/>
      <c r="T507" s="17">
        <v>0.32208193387783801</v>
      </c>
      <c r="U507" s="17">
        <v>0.36265639010419798</v>
      </c>
      <c r="V507" s="17">
        <v>0.41056483331139099</v>
      </c>
      <c r="W507" s="17">
        <v>0.404222375173801</v>
      </c>
      <c r="X507" s="17">
        <v>0.42793750165281402</v>
      </c>
    </row>
    <row r="508" spans="2:24">
      <c r="B508" t="s">
        <v>88</v>
      </c>
      <c r="C508" s="17">
        <v>0.154937201297143</v>
      </c>
      <c r="D508" s="17">
        <v>0.120324870942985</v>
      </c>
      <c r="E508" s="17">
        <v>0.118489299865388</v>
      </c>
      <c r="F508" s="17">
        <v>0.14150648003787</v>
      </c>
      <c r="G508" s="17">
        <v>0.18893537920675399</v>
      </c>
      <c r="H508" s="17">
        <v>0.144275794763877</v>
      </c>
      <c r="I508" s="17">
        <v>0.19801486385200601</v>
      </c>
      <c r="J508" s="17"/>
      <c r="K508" s="17">
        <v>0.160544899574322</v>
      </c>
      <c r="L508" s="17">
        <v>0.150225239141557</v>
      </c>
      <c r="M508" s="17"/>
      <c r="N508" s="17">
        <v>0.14838946553947199</v>
      </c>
      <c r="O508" s="17">
        <v>0.15449203091267399</v>
      </c>
      <c r="P508" s="17">
        <v>0.18356358506635501</v>
      </c>
      <c r="Q508" s="17">
        <v>0.22619269391493499</v>
      </c>
      <c r="R508" s="17">
        <v>7.9868810759174805E-2</v>
      </c>
      <c r="S508" s="17"/>
      <c r="T508" s="17">
        <v>0.13683957477127401</v>
      </c>
      <c r="U508" s="17">
        <v>0.144263079487845</v>
      </c>
      <c r="V508" s="17">
        <v>0.18623078964763501</v>
      </c>
      <c r="W508" s="17">
        <v>0.139157222079202</v>
      </c>
      <c r="X508" s="17">
        <v>0.21717727514799801</v>
      </c>
    </row>
    <row r="509" spans="2:24">
      <c r="B509" t="s">
        <v>89</v>
      </c>
      <c r="C509" s="17">
        <v>4.1428932187514603E-2</v>
      </c>
      <c r="D509" s="17">
        <v>6.3786491649748797E-2</v>
      </c>
      <c r="E509" s="17">
        <v>4.2863412047451199E-2</v>
      </c>
      <c r="F509" s="17">
        <v>3.1287540148820299E-2</v>
      </c>
      <c r="G509" s="17">
        <v>2.8212042319255799E-2</v>
      </c>
      <c r="H509" s="17">
        <v>4.8630827129949802E-2</v>
      </c>
      <c r="I509" s="17">
        <v>3.9647908411035999E-2</v>
      </c>
      <c r="J509" s="17"/>
      <c r="K509" s="17">
        <v>4.94917481745277E-2</v>
      </c>
      <c r="L509" s="17">
        <v>3.2775219855843397E-2</v>
      </c>
      <c r="M509" s="17"/>
      <c r="N509" s="17">
        <v>5.7752202295211802E-2</v>
      </c>
      <c r="O509" s="17">
        <v>3.5954416847703098E-2</v>
      </c>
      <c r="P509" s="17">
        <v>4.49901036845071E-2</v>
      </c>
      <c r="Q509" s="17">
        <v>3.2789067007834898E-2</v>
      </c>
      <c r="R509" s="17">
        <v>3.5664159146812001E-2</v>
      </c>
      <c r="S509" s="17"/>
      <c r="T509" s="17">
        <v>5.7013332043000402E-2</v>
      </c>
      <c r="U509" s="17">
        <v>4.8633165591623798E-2</v>
      </c>
      <c r="V509" s="17">
        <v>3.59643351685804E-2</v>
      </c>
      <c r="W509" s="17">
        <v>2.5470189713365898E-2</v>
      </c>
      <c r="X509" s="17">
        <v>3.2158254337624398E-2</v>
      </c>
    </row>
    <row r="510" spans="2:24">
      <c r="B510" t="s">
        <v>61</v>
      </c>
      <c r="C510" s="17">
        <v>7.3848986548564102E-2</v>
      </c>
      <c r="D510" s="17">
        <v>0.10434909330124501</v>
      </c>
      <c r="E510" s="17">
        <v>4.4172625090718197E-2</v>
      </c>
      <c r="F510" s="17">
        <v>8.2971475269426706E-2</v>
      </c>
      <c r="G510" s="17">
        <v>6.7925643322202703E-2</v>
      </c>
      <c r="H510" s="17">
        <v>6.6254988924764793E-2</v>
      </c>
      <c r="I510" s="17">
        <v>8.0279629944265005E-2</v>
      </c>
      <c r="J510" s="17"/>
      <c r="K510" s="17">
        <v>5.41053599881983E-2</v>
      </c>
      <c r="L510" s="17">
        <v>9.1521781478249006E-2</v>
      </c>
      <c r="M510" s="17"/>
      <c r="N510" s="17">
        <v>9.3970522911087304E-2</v>
      </c>
      <c r="O510" s="17">
        <v>5.0022034474508599E-2</v>
      </c>
      <c r="P510" s="17">
        <v>6.6469160264462201E-2</v>
      </c>
      <c r="Q510" s="17">
        <v>4.16919194536274E-2</v>
      </c>
      <c r="R510" s="17">
        <v>6.4430561104844797E-2</v>
      </c>
      <c r="S510" s="17"/>
      <c r="T510" s="17">
        <v>6.7794362578049397E-2</v>
      </c>
      <c r="U510" s="17">
        <v>4.7467756810523502E-2</v>
      </c>
      <c r="V510" s="17">
        <v>5.0205250695649101E-2</v>
      </c>
      <c r="W510" s="17">
        <v>5.1666407701354E-2</v>
      </c>
      <c r="X510" s="17">
        <v>7.55135720031965E-2</v>
      </c>
    </row>
    <row r="511" spans="2:24">
      <c r="C511" s="17"/>
      <c r="D511" s="17"/>
      <c r="E511" s="17"/>
      <c r="F511" s="17"/>
      <c r="G511" s="17"/>
      <c r="H511" s="17"/>
      <c r="I511" s="17"/>
      <c r="J511" s="17"/>
      <c r="K511" s="17"/>
      <c r="L511" s="17"/>
      <c r="M511" s="17"/>
      <c r="N511" s="17"/>
      <c r="O511" s="17"/>
      <c r="P511" s="17"/>
      <c r="Q511" s="17"/>
      <c r="R511" s="17"/>
      <c r="S511" s="17"/>
      <c r="T511" s="17"/>
      <c r="U511" s="17"/>
      <c r="V511" s="17"/>
      <c r="W511" s="17"/>
      <c r="X511" s="17"/>
    </row>
    <row r="512" spans="2:24">
      <c r="B512" s="6" t="s">
        <v>197</v>
      </c>
      <c r="C512" s="17"/>
      <c r="D512" s="17"/>
      <c r="E512" s="17"/>
      <c r="F512" s="17"/>
      <c r="G512" s="17"/>
      <c r="H512" s="17"/>
      <c r="I512" s="17"/>
      <c r="J512" s="17"/>
      <c r="K512" s="17"/>
      <c r="L512" s="17"/>
      <c r="M512" s="17"/>
      <c r="N512" s="17"/>
      <c r="O512" s="17"/>
      <c r="P512" s="17"/>
      <c r="Q512" s="17"/>
      <c r="R512" s="17"/>
      <c r="S512" s="17"/>
      <c r="T512" s="17"/>
      <c r="U512" s="17"/>
      <c r="V512" s="17"/>
      <c r="W512" s="17"/>
      <c r="X512" s="17"/>
    </row>
    <row r="513" spans="2:24">
      <c r="B513" s="21" t="s">
        <v>15</v>
      </c>
      <c r="C513" s="17"/>
      <c r="D513" s="17"/>
      <c r="E513" s="17"/>
      <c r="F513" s="17"/>
      <c r="G513" s="17"/>
      <c r="H513" s="17"/>
      <c r="I513" s="17"/>
      <c r="J513" s="17"/>
      <c r="K513" s="17"/>
      <c r="L513" s="17"/>
      <c r="M513" s="17"/>
      <c r="N513" s="17"/>
      <c r="O513" s="17"/>
      <c r="P513" s="17"/>
      <c r="Q513" s="17"/>
      <c r="R513" s="17"/>
      <c r="S513" s="17"/>
      <c r="T513" s="17"/>
      <c r="U513" s="17"/>
      <c r="V513" s="17"/>
      <c r="W513" s="17"/>
      <c r="X513" s="17"/>
    </row>
    <row r="514" spans="2:24">
      <c r="B514" t="s">
        <v>86</v>
      </c>
      <c r="C514" s="17">
        <v>0.41315145956409999</v>
      </c>
      <c r="D514" s="17">
        <v>0.43805745047119798</v>
      </c>
      <c r="E514" s="17">
        <v>0.42445188387254901</v>
      </c>
      <c r="F514" s="17">
        <v>0.41975737035667798</v>
      </c>
      <c r="G514" s="17">
        <v>0.40630999703326498</v>
      </c>
      <c r="H514" s="17">
        <v>0.45069264593145802</v>
      </c>
      <c r="I514" s="17">
        <v>0.36246547335027302</v>
      </c>
      <c r="J514" s="17"/>
      <c r="K514" s="17">
        <v>0.39244991547608798</v>
      </c>
      <c r="L514" s="17">
        <v>0.433466936243805</v>
      </c>
      <c r="M514" s="17"/>
      <c r="N514" s="17">
        <v>0.40254129684822498</v>
      </c>
      <c r="O514" s="17">
        <v>0.45666722231407397</v>
      </c>
      <c r="P514" s="17">
        <v>0.354692111437449</v>
      </c>
      <c r="Q514" s="17">
        <v>0.36478145914990001</v>
      </c>
      <c r="R514" s="17">
        <v>0.48586196161488299</v>
      </c>
      <c r="S514" s="17"/>
      <c r="T514" s="17">
        <v>0.40793895163132499</v>
      </c>
      <c r="U514" s="17">
        <v>0.439832594399578</v>
      </c>
      <c r="V514" s="17">
        <v>0.40802711422945498</v>
      </c>
      <c r="W514" s="17">
        <v>0.44046077282593898</v>
      </c>
      <c r="X514" s="17">
        <v>0.33462975331372702</v>
      </c>
    </row>
    <row r="515" spans="2:24">
      <c r="B515" t="s">
        <v>87</v>
      </c>
      <c r="C515" s="17">
        <v>0.40165645688974899</v>
      </c>
      <c r="D515" s="17">
        <v>0.33414039203949902</v>
      </c>
      <c r="E515" s="17">
        <v>0.40479625923047602</v>
      </c>
      <c r="F515" s="17">
        <v>0.377830194152246</v>
      </c>
      <c r="G515" s="17">
        <v>0.404921496722289</v>
      </c>
      <c r="H515" s="17">
        <v>0.43298195177656701</v>
      </c>
      <c r="I515" s="17">
        <v>0.43954824409660798</v>
      </c>
      <c r="J515" s="17"/>
      <c r="K515" s="17">
        <v>0.40193256544016198</v>
      </c>
      <c r="L515" s="17">
        <v>0.402372117826228</v>
      </c>
      <c r="M515" s="17"/>
      <c r="N515" s="17">
        <v>0.380513690517706</v>
      </c>
      <c r="O515" s="17">
        <v>0.37357100031366802</v>
      </c>
      <c r="P515" s="17">
        <v>0.463992651156241</v>
      </c>
      <c r="Q515" s="17">
        <v>0.43969223311858102</v>
      </c>
      <c r="R515" s="17">
        <v>0.39605838602015297</v>
      </c>
      <c r="S515" s="17"/>
      <c r="T515" s="17">
        <v>0.394748344277775</v>
      </c>
      <c r="U515" s="17">
        <v>0.39546379637080697</v>
      </c>
      <c r="V515" s="17">
        <v>0.44153620039205099</v>
      </c>
      <c r="W515" s="17">
        <v>0.40350945016540901</v>
      </c>
      <c r="X515" s="17">
        <v>0.53305731233630704</v>
      </c>
    </row>
    <row r="516" spans="2:24">
      <c r="B516" t="s">
        <v>88</v>
      </c>
      <c r="C516" s="17">
        <v>9.96419382922724E-2</v>
      </c>
      <c r="D516" s="17">
        <v>8.3420499978749202E-2</v>
      </c>
      <c r="E516" s="17">
        <v>9.4682271273728205E-2</v>
      </c>
      <c r="F516" s="17">
        <v>9.9389673187178507E-2</v>
      </c>
      <c r="G516" s="17">
        <v>0.12181314579205001</v>
      </c>
      <c r="H516" s="17">
        <v>6.7913556299168495E-2</v>
      </c>
      <c r="I516" s="17">
        <v>0.117899190857506</v>
      </c>
      <c r="J516" s="17"/>
      <c r="K516" s="17">
        <v>0.121401344313097</v>
      </c>
      <c r="L516" s="17">
        <v>7.8871198918940996E-2</v>
      </c>
      <c r="M516" s="17"/>
      <c r="N516" s="17">
        <v>0.104199500533578</v>
      </c>
      <c r="O516" s="17">
        <v>9.4913334845845604E-2</v>
      </c>
      <c r="P516" s="17">
        <v>0.10585459650356099</v>
      </c>
      <c r="Q516" s="17">
        <v>0.117977250672227</v>
      </c>
      <c r="R516" s="17">
        <v>8.5031171202023498E-2</v>
      </c>
      <c r="S516" s="17"/>
      <c r="T516" s="17">
        <v>0.12182579950570201</v>
      </c>
      <c r="U516" s="17">
        <v>9.2805804319634103E-2</v>
      </c>
      <c r="V516" s="17">
        <v>8.7567521086939007E-2</v>
      </c>
      <c r="W516" s="17">
        <v>6.6281315219461096E-2</v>
      </c>
      <c r="X516" s="17">
        <v>7.8570789973991098E-2</v>
      </c>
    </row>
    <row r="517" spans="2:24">
      <c r="B517" t="s">
        <v>89</v>
      </c>
      <c r="C517" s="17">
        <v>2.21620256515907E-2</v>
      </c>
      <c r="D517" s="17">
        <v>4.7770988092792399E-2</v>
      </c>
      <c r="E517" s="17">
        <v>2.0074558269776499E-2</v>
      </c>
      <c r="F517" s="17">
        <v>2.8589170794189898E-2</v>
      </c>
      <c r="G517" s="17">
        <v>1.9722691306677E-2</v>
      </c>
      <c r="H517" s="17">
        <v>1.3522917429506001E-2</v>
      </c>
      <c r="I517" s="17">
        <v>9.4497030402380198E-3</v>
      </c>
      <c r="J517" s="17"/>
      <c r="K517" s="17">
        <v>3.2442610064930801E-2</v>
      </c>
      <c r="L517" s="17">
        <v>1.22250064605297E-2</v>
      </c>
      <c r="M517" s="17"/>
      <c r="N517" s="17">
        <v>1.90198890429812E-2</v>
      </c>
      <c r="O517" s="17">
        <v>2.9469099613847801E-2</v>
      </c>
      <c r="P517" s="17">
        <v>2.0395973020500599E-2</v>
      </c>
      <c r="Q517" s="17">
        <v>2.5609888214072798E-2</v>
      </c>
      <c r="R517" s="17">
        <v>1.1178380316104901E-2</v>
      </c>
      <c r="S517" s="17"/>
      <c r="T517" s="17">
        <v>2.5002283185978601E-2</v>
      </c>
      <c r="U517" s="17">
        <v>1.9866451523221501E-2</v>
      </c>
      <c r="V517" s="17">
        <v>2.8263506642772E-2</v>
      </c>
      <c r="W517" s="17">
        <v>2.5816034746435401E-2</v>
      </c>
      <c r="X517" s="17">
        <v>8.8513428432305599E-3</v>
      </c>
    </row>
    <row r="518" spans="2:24">
      <c r="B518" t="s">
        <v>61</v>
      </c>
      <c r="C518" s="17">
        <v>6.3388119602287796E-2</v>
      </c>
      <c r="D518" s="17">
        <v>9.6610669417762099E-2</v>
      </c>
      <c r="E518" s="17">
        <v>5.5995027353471102E-2</v>
      </c>
      <c r="F518" s="17">
        <v>7.4433591509708102E-2</v>
      </c>
      <c r="G518" s="17">
        <v>4.72326691457194E-2</v>
      </c>
      <c r="H518" s="17">
        <v>3.48889285633006E-2</v>
      </c>
      <c r="I518" s="17">
        <v>7.0637388655375499E-2</v>
      </c>
      <c r="J518" s="17"/>
      <c r="K518" s="17">
        <v>5.1773564705722398E-2</v>
      </c>
      <c r="L518" s="17">
        <v>7.3064740550495694E-2</v>
      </c>
      <c r="M518" s="17"/>
      <c r="N518" s="17">
        <v>9.3725623057509796E-2</v>
      </c>
      <c r="O518" s="17">
        <v>4.5379342912564298E-2</v>
      </c>
      <c r="P518" s="17">
        <v>5.5064667882247599E-2</v>
      </c>
      <c r="Q518" s="17">
        <v>5.1939168845219201E-2</v>
      </c>
      <c r="R518" s="17">
        <v>2.1870100846834901E-2</v>
      </c>
      <c r="S518" s="17"/>
      <c r="T518" s="17">
        <v>5.0484621399219297E-2</v>
      </c>
      <c r="U518" s="17">
        <v>5.2031353386759703E-2</v>
      </c>
      <c r="V518" s="17">
        <v>3.4605657648783601E-2</v>
      </c>
      <c r="W518" s="17">
        <v>6.3932427042755105E-2</v>
      </c>
      <c r="X518" s="17">
        <v>4.4890801532744599E-2</v>
      </c>
    </row>
    <row r="519" spans="2:24">
      <c r="C519" s="17"/>
      <c r="D519" s="17"/>
      <c r="E519" s="17"/>
      <c r="F519" s="17"/>
      <c r="G519" s="17"/>
      <c r="H519" s="17"/>
      <c r="I519" s="17"/>
      <c r="J519" s="17"/>
      <c r="K519" s="17"/>
      <c r="L519" s="17"/>
      <c r="M519" s="17"/>
      <c r="N519" s="17"/>
      <c r="O519" s="17"/>
      <c r="P519" s="17"/>
      <c r="Q519" s="17"/>
      <c r="R519" s="17"/>
      <c r="S519" s="17"/>
      <c r="T519" s="17"/>
      <c r="U519" s="17"/>
      <c r="V519" s="17"/>
      <c r="W519" s="17"/>
      <c r="X519" s="17"/>
    </row>
    <row r="520" spans="2:24">
      <c r="B520" s="6" t="s">
        <v>198</v>
      </c>
      <c r="C520" s="17"/>
      <c r="D520" s="17"/>
      <c r="E520" s="17"/>
      <c r="F520" s="17"/>
      <c r="G520" s="17"/>
      <c r="H520" s="17"/>
      <c r="I520" s="17"/>
      <c r="J520" s="17"/>
      <c r="K520" s="17"/>
      <c r="L520" s="17"/>
      <c r="M520" s="17"/>
      <c r="N520" s="17"/>
      <c r="O520" s="17"/>
      <c r="P520" s="17"/>
      <c r="Q520" s="17"/>
      <c r="R520" s="17"/>
      <c r="S520" s="17"/>
      <c r="T520" s="17"/>
      <c r="U520" s="17"/>
      <c r="V520" s="17"/>
      <c r="W520" s="17"/>
      <c r="X520" s="17"/>
    </row>
    <row r="521" spans="2:24">
      <c r="B521" s="21" t="s">
        <v>15</v>
      </c>
      <c r="C521" s="17"/>
      <c r="D521" s="17"/>
      <c r="E521" s="17"/>
      <c r="F521" s="17"/>
      <c r="G521" s="17"/>
      <c r="H521" s="17"/>
      <c r="I521" s="17"/>
      <c r="J521" s="17"/>
      <c r="K521" s="17"/>
      <c r="L521" s="17"/>
      <c r="M521" s="17"/>
      <c r="N521" s="17"/>
      <c r="O521" s="17"/>
      <c r="P521" s="17"/>
      <c r="Q521" s="17"/>
      <c r="R521" s="17"/>
      <c r="S521" s="17"/>
      <c r="T521" s="17"/>
      <c r="U521" s="17"/>
      <c r="V521" s="17"/>
      <c r="W521" s="17"/>
      <c r="X521" s="17"/>
    </row>
    <row r="522" spans="2:24">
      <c r="B522" t="s">
        <v>86</v>
      </c>
      <c r="C522" s="17">
        <v>0.39223345249785102</v>
      </c>
      <c r="D522" s="17">
        <v>0.32920191210428101</v>
      </c>
      <c r="E522" s="17">
        <v>0.41886737601355101</v>
      </c>
      <c r="F522" s="17">
        <v>0.36137241482886101</v>
      </c>
      <c r="G522" s="17">
        <v>0.39863018879321199</v>
      </c>
      <c r="H522" s="17">
        <v>0.45209566260534301</v>
      </c>
      <c r="I522" s="17">
        <v>0.39210300401727699</v>
      </c>
      <c r="J522" s="17"/>
      <c r="K522" s="17">
        <v>0.37183421425098101</v>
      </c>
      <c r="L522" s="17">
        <v>0.41212318819439803</v>
      </c>
      <c r="M522" s="17"/>
      <c r="N522" s="17">
        <v>0.40478239757137902</v>
      </c>
      <c r="O522" s="17">
        <v>0.40554702481993499</v>
      </c>
      <c r="P522" s="17">
        <v>0.350518970939589</v>
      </c>
      <c r="Q522" s="17">
        <v>0.38147736111603597</v>
      </c>
      <c r="R522" s="17">
        <v>0.43682738286984002</v>
      </c>
      <c r="S522" s="17"/>
      <c r="T522" s="17">
        <v>0.37656170740300998</v>
      </c>
      <c r="U522" s="17">
        <v>0.379555473996674</v>
      </c>
      <c r="V522" s="17">
        <v>0.37932553465598001</v>
      </c>
      <c r="W522" s="17">
        <v>0.43844161912962498</v>
      </c>
      <c r="X522" s="17">
        <v>0.35982638992009902</v>
      </c>
    </row>
    <row r="523" spans="2:24">
      <c r="B523" t="s">
        <v>87</v>
      </c>
      <c r="C523" s="17">
        <v>0.38158486592568303</v>
      </c>
      <c r="D523" s="17">
        <v>0.32209284124321103</v>
      </c>
      <c r="E523" s="17">
        <v>0.37042412775657801</v>
      </c>
      <c r="F523" s="17">
        <v>0.41040982028584699</v>
      </c>
      <c r="G523" s="17">
        <v>0.38230228320538401</v>
      </c>
      <c r="H523" s="17">
        <v>0.37910078752006598</v>
      </c>
      <c r="I523" s="17">
        <v>0.40757055688173799</v>
      </c>
      <c r="J523" s="17"/>
      <c r="K523" s="17">
        <v>0.39572823428633802</v>
      </c>
      <c r="L523" s="17">
        <v>0.36965510663458101</v>
      </c>
      <c r="M523" s="17"/>
      <c r="N523" s="17">
        <v>0.341144694600098</v>
      </c>
      <c r="O523" s="17">
        <v>0.37422536957549102</v>
      </c>
      <c r="P523" s="17">
        <v>0.42495597750735398</v>
      </c>
      <c r="Q523" s="17">
        <v>0.41984452697364599</v>
      </c>
      <c r="R523" s="17">
        <v>0.38723628148230899</v>
      </c>
      <c r="S523" s="17"/>
      <c r="T523" s="17">
        <v>0.39899990210605502</v>
      </c>
      <c r="U523" s="17">
        <v>0.40947032835589697</v>
      </c>
      <c r="V523" s="17">
        <v>0.42457319983931302</v>
      </c>
      <c r="W523" s="17">
        <v>0.37515574393274298</v>
      </c>
      <c r="X523" s="17">
        <v>0.39340918745673997</v>
      </c>
    </row>
    <row r="524" spans="2:24">
      <c r="B524" t="s">
        <v>88</v>
      </c>
      <c r="C524" s="17">
        <v>0.11597671452869</v>
      </c>
      <c r="D524" s="17">
        <v>0.17255916885091099</v>
      </c>
      <c r="E524" s="17">
        <v>0.134265493377348</v>
      </c>
      <c r="F524" s="17">
        <v>0.125786955554964</v>
      </c>
      <c r="G524" s="17">
        <v>0.10748937686361699</v>
      </c>
      <c r="H524" s="17">
        <v>7.1964125413498906E-2</v>
      </c>
      <c r="I524" s="17">
        <v>9.2065147897003097E-2</v>
      </c>
      <c r="J524" s="17"/>
      <c r="K524" s="17">
        <v>0.13410930040702199</v>
      </c>
      <c r="L524" s="17">
        <v>9.8831357818204402E-2</v>
      </c>
      <c r="M524" s="17"/>
      <c r="N524" s="17">
        <v>0.11708502186896801</v>
      </c>
      <c r="O524" s="17">
        <v>0.13528547463219101</v>
      </c>
      <c r="P524" s="17">
        <v>0.10696053947551901</v>
      </c>
      <c r="Q524" s="17">
        <v>0.11979036328166801</v>
      </c>
      <c r="R524" s="17">
        <v>0.102083158028027</v>
      </c>
      <c r="S524" s="17"/>
      <c r="T524" s="17">
        <v>0.14562178764432601</v>
      </c>
      <c r="U524" s="17">
        <v>0.118442798405493</v>
      </c>
      <c r="V524" s="17">
        <v>8.9633940896318501E-2</v>
      </c>
      <c r="W524" s="17">
        <v>9.2836479818865197E-2</v>
      </c>
      <c r="X524" s="17">
        <v>0.17078478856111301</v>
      </c>
    </row>
    <row r="525" spans="2:24">
      <c r="B525" t="s">
        <v>89</v>
      </c>
      <c r="C525" s="17">
        <v>2.5409096563799801E-2</v>
      </c>
      <c r="D525" s="17">
        <v>6.4983671571005694E-2</v>
      </c>
      <c r="E525" s="17">
        <v>2.0387950493551799E-2</v>
      </c>
      <c r="F525" s="17">
        <v>2.00108813740437E-2</v>
      </c>
      <c r="G525" s="17">
        <v>2.7758942962948799E-2</v>
      </c>
      <c r="H525" s="17">
        <v>1.6801887702301999E-2</v>
      </c>
      <c r="I525" s="17">
        <v>1.15921739621718E-2</v>
      </c>
      <c r="J525" s="17"/>
      <c r="K525" s="17">
        <v>3.3420533148662598E-2</v>
      </c>
      <c r="L525" s="17">
        <v>1.6726159369452799E-2</v>
      </c>
      <c r="M525" s="17"/>
      <c r="N525" s="17">
        <v>2.9329734824647399E-2</v>
      </c>
      <c r="O525" s="17">
        <v>1.68153141359462E-2</v>
      </c>
      <c r="P525" s="17">
        <v>4.6833064271538001E-2</v>
      </c>
      <c r="Q525" s="17">
        <v>1.27861460296758E-2</v>
      </c>
      <c r="R525" s="17">
        <v>1.5197074890605801E-2</v>
      </c>
      <c r="S525" s="17"/>
      <c r="T525" s="17">
        <v>2.06209505449431E-2</v>
      </c>
      <c r="U525" s="17">
        <v>2.49641531545979E-2</v>
      </c>
      <c r="V525" s="17">
        <v>3.1216837504244501E-2</v>
      </c>
      <c r="W525" s="17">
        <v>3.15944173648652E-2</v>
      </c>
      <c r="X525" s="17">
        <v>5.6555971961676499E-3</v>
      </c>
    </row>
    <row r="526" spans="2:24">
      <c r="B526" t="s">
        <v>61</v>
      </c>
      <c r="C526" s="17">
        <v>8.4795870483976396E-2</v>
      </c>
      <c r="D526" s="17">
        <v>0.111162406230591</v>
      </c>
      <c r="E526" s="17">
        <v>5.6055052358971298E-2</v>
      </c>
      <c r="F526" s="17">
        <v>8.2419927956284098E-2</v>
      </c>
      <c r="G526" s="17">
        <v>8.3819208174838497E-2</v>
      </c>
      <c r="H526" s="17">
        <v>8.0037536758790107E-2</v>
      </c>
      <c r="I526" s="17">
        <v>9.6669117241810307E-2</v>
      </c>
      <c r="J526" s="17"/>
      <c r="K526" s="17">
        <v>6.4907717906996398E-2</v>
      </c>
      <c r="L526" s="17">
        <v>0.10266418798336301</v>
      </c>
      <c r="M526" s="17"/>
      <c r="N526" s="17">
        <v>0.107658151134908</v>
      </c>
      <c r="O526" s="17">
        <v>6.8126816836437107E-2</v>
      </c>
      <c r="P526" s="17">
        <v>7.0731447806000394E-2</v>
      </c>
      <c r="Q526" s="17">
        <v>6.6101602598974199E-2</v>
      </c>
      <c r="R526" s="17">
        <v>5.8656102729218E-2</v>
      </c>
      <c r="S526" s="17"/>
      <c r="T526" s="17">
        <v>5.8195652301665998E-2</v>
      </c>
      <c r="U526" s="17">
        <v>6.7567246087338204E-2</v>
      </c>
      <c r="V526" s="17">
        <v>7.5250487104143698E-2</v>
      </c>
      <c r="W526" s="17">
        <v>6.1971739753901599E-2</v>
      </c>
      <c r="X526" s="17">
        <v>7.0324036865880304E-2</v>
      </c>
    </row>
    <row r="527" spans="2:24">
      <c r="C527" s="17"/>
      <c r="D527" s="17"/>
      <c r="E527" s="17"/>
      <c r="F527" s="17"/>
      <c r="G527" s="17"/>
      <c r="H527" s="17"/>
      <c r="I527" s="17"/>
      <c r="J527" s="17"/>
      <c r="K527" s="17"/>
      <c r="L527" s="17"/>
      <c r="M527" s="17"/>
      <c r="N527" s="17"/>
      <c r="O527" s="17"/>
      <c r="P527" s="17"/>
      <c r="Q527" s="17"/>
      <c r="R527" s="17"/>
      <c r="S527" s="17"/>
      <c r="T527" s="17"/>
      <c r="U527" s="17"/>
      <c r="V527" s="17"/>
      <c r="W527" s="17"/>
      <c r="X527" s="17"/>
    </row>
    <row r="528" spans="2:24">
      <c r="B528" s="6" t="s">
        <v>199</v>
      </c>
      <c r="C528" s="17"/>
      <c r="D528" s="17"/>
      <c r="E528" s="17"/>
      <c r="F528" s="17"/>
      <c r="G528" s="17"/>
      <c r="H528" s="17"/>
      <c r="I528" s="17"/>
      <c r="J528" s="17"/>
      <c r="K528" s="17"/>
      <c r="L528" s="17"/>
      <c r="M528" s="17"/>
      <c r="N528" s="17"/>
      <c r="O528" s="17"/>
      <c r="P528" s="17"/>
      <c r="Q528" s="17"/>
      <c r="R528" s="17"/>
      <c r="S528" s="17"/>
      <c r="T528" s="17"/>
      <c r="U528" s="17"/>
      <c r="V528" s="17"/>
      <c r="W528" s="17"/>
      <c r="X528" s="17"/>
    </row>
    <row r="529" spans="2:24">
      <c r="B529" s="21" t="s">
        <v>15</v>
      </c>
      <c r="C529" s="17"/>
      <c r="D529" s="17"/>
      <c r="E529" s="17"/>
      <c r="F529" s="17"/>
      <c r="G529" s="17"/>
      <c r="H529" s="17"/>
      <c r="I529" s="17"/>
      <c r="J529" s="17"/>
      <c r="K529" s="17"/>
      <c r="L529" s="17"/>
      <c r="M529" s="17"/>
      <c r="N529" s="17"/>
      <c r="O529" s="17"/>
      <c r="P529" s="17"/>
      <c r="Q529" s="17"/>
      <c r="R529" s="17"/>
      <c r="S529" s="17"/>
      <c r="T529" s="17"/>
      <c r="U529" s="17"/>
      <c r="V529" s="17"/>
      <c r="W529" s="17"/>
      <c r="X529" s="17"/>
    </row>
    <row r="530" spans="2:24">
      <c r="B530" t="s">
        <v>200</v>
      </c>
      <c r="C530" s="17">
        <v>0.130230178164152</v>
      </c>
      <c r="D530" s="17">
        <v>0.14288973126931301</v>
      </c>
      <c r="E530" s="17">
        <v>0.21416720510859799</v>
      </c>
      <c r="F530" s="17">
        <v>0.154982930965542</v>
      </c>
      <c r="G530" s="17">
        <v>0.13316334664923901</v>
      </c>
      <c r="H530" s="17">
        <v>9.6409909879772104E-2</v>
      </c>
      <c r="I530" s="17">
        <v>5.3644985755970598E-2</v>
      </c>
      <c r="J530" s="17"/>
      <c r="K530" s="17">
        <v>0.16046242915359199</v>
      </c>
      <c r="L530" s="17">
        <v>0.10133085261774</v>
      </c>
      <c r="M530" s="17"/>
      <c r="N530" s="17">
        <v>0.10889725388589</v>
      </c>
      <c r="O530" s="17">
        <v>0.113655924437636</v>
      </c>
      <c r="P530" s="17">
        <v>0.101295320433809</v>
      </c>
      <c r="Q530" s="17">
        <v>0.16541402596299001</v>
      </c>
      <c r="R530" s="17">
        <v>0.26253742908474897</v>
      </c>
      <c r="S530" s="17"/>
      <c r="T530" s="17">
        <v>0.201648458038717</v>
      </c>
      <c r="U530" s="17">
        <v>0.116613394157927</v>
      </c>
      <c r="V530" s="17">
        <v>0.14573211053214399</v>
      </c>
      <c r="W530" s="17">
        <v>0.13441703522460099</v>
      </c>
      <c r="X530" s="17">
        <v>0.115062880080557</v>
      </c>
    </row>
    <row r="531" spans="2:24">
      <c r="B531" t="s">
        <v>201</v>
      </c>
      <c r="C531" s="17">
        <v>0.27933633968412602</v>
      </c>
      <c r="D531" s="17">
        <v>0.25509757278824402</v>
      </c>
      <c r="E531" s="17">
        <v>0.363269545150116</v>
      </c>
      <c r="F531" s="17">
        <v>0.28916081871585603</v>
      </c>
      <c r="G531" s="17">
        <v>0.23687377801409501</v>
      </c>
      <c r="H531" s="17">
        <v>0.29000036423182102</v>
      </c>
      <c r="I531" s="17">
        <v>0.24635057041396499</v>
      </c>
      <c r="J531" s="17"/>
      <c r="K531" s="17">
        <v>0.31185274003255098</v>
      </c>
      <c r="L531" s="17">
        <v>0.24894414452264199</v>
      </c>
      <c r="M531" s="17"/>
      <c r="N531" s="17">
        <v>0.24715049190680299</v>
      </c>
      <c r="O531" s="17">
        <v>0.271931641562766</v>
      </c>
      <c r="P531" s="17">
        <v>0.31771562921332802</v>
      </c>
      <c r="Q531" s="17">
        <v>0.27236254655594799</v>
      </c>
      <c r="R531" s="17">
        <v>0.33917979892425698</v>
      </c>
      <c r="S531" s="17"/>
      <c r="T531" s="17">
        <v>0.31406783747338102</v>
      </c>
      <c r="U531" s="17">
        <v>0.284444738910484</v>
      </c>
      <c r="V531" s="17">
        <v>0.29682139298266202</v>
      </c>
      <c r="W531" s="17">
        <v>0.301115514798803</v>
      </c>
      <c r="X531" s="17">
        <v>0.36129842042140897</v>
      </c>
    </row>
    <row r="532" spans="2:24">
      <c r="B532" t="s">
        <v>202</v>
      </c>
      <c r="C532" s="17">
        <v>0.55353383167747305</v>
      </c>
      <c r="D532" s="17">
        <v>0.54669398664638602</v>
      </c>
      <c r="E532" s="17">
        <v>0.38723815731355699</v>
      </c>
      <c r="F532" s="17">
        <v>0.50230586326278304</v>
      </c>
      <c r="G532" s="17">
        <v>0.59059029732981005</v>
      </c>
      <c r="H532" s="17">
        <v>0.59999090606001804</v>
      </c>
      <c r="I532" s="17">
        <v>0.67397798932033803</v>
      </c>
      <c r="J532" s="17"/>
      <c r="K532" s="17">
        <v>0.49647191806308899</v>
      </c>
      <c r="L532" s="17">
        <v>0.60806042565935703</v>
      </c>
      <c r="M532" s="17"/>
      <c r="N532" s="17">
        <v>0.59239215116668897</v>
      </c>
      <c r="O532" s="17">
        <v>0.59261955278838196</v>
      </c>
      <c r="P532" s="17">
        <v>0.55385808456263397</v>
      </c>
      <c r="Q532" s="17">
        <v>0.54658709322289101</v>
      </c>
      <c r="R532" s="17">
        <v>0.375458182109911</v>
      </c>
      <c r="S532" s="17"/>
      <c r="T532" s="17">
        <v>0.45249554125567099</v>
      </c>
      <c r="U532" s="17">
        <v>0.56626838417480596</v>
      </c>
      <c r="V532" s="17">
        <v>0.535718432887198</v>
      </c>
      <c r="W532" s="17">
        <v>0.52811063484153997</v>
      </c>
      <c r="X532" s="17">
        <v>0.51077394896715</v>
      </c>
    </row>
    <row r="533" spans="2:24">
      <c r="B533" t="s">
        <v>61</v>
      </c>
      <c r="C533" s="17">
        <v>3.6899650474249701E-2</v>
      </c>
      <c r="D533" s="17">
        <v>5.5318709296056201E-2</v>
      </c>
      <c r="E533" s="17">
        <v>3.5325092427729202E-2</v>
      </c>
      <c r="F533" s="17">
        <v>5.3550387055818299E-2</v>
      </c>
      <c r="G533" s="17">
        <v>3.9372578006855397E-2</v>
      </c>
      <c r="H533" s="17">
        <v>1.3598819828388601E-2</v>
      </c>
      <c r="I533" s="17">
        <v>2.6026454509726099E-2</v>
      </c>
      <c r="J533" s="17"/>
      <c r="K533" s="17">
        <v>3.1212912750767801E-2</v>
      </c>
      <c r="L533" s="17">
        <v>4.1664577200260303E-2</v>
      </c>
      <c r="M533" s="17"/>
      <c r="N533" s="17">
        <v>5.1560103040617603E-2</v>
      </c>
      <c r="O533" s="17">
        <v>2.1792881211216499E-2</v>
      </c>
      <c r="P533" s="17">
        <v>2.7130965790229701E-2</v>
      </c>
      <c r="Q533" s="17">
        <v>1.5636334258171399E-2</v>
      </c>
      <c r="R533" s="17">
        <v>2.2824589881082699E-2</v>
      </c>
      <c r="S533" s="17"/>
      <c r="T533" s="17">
        <v>3.1788163232231298E-2</v>
      </c>
      <c r="U533" s="17">
        <v>3.2673482756782897E-2</v>
      </c>
      <c r="V533" s="17">
        <v>2.1728063597995801E-2</v>
      </c>
      <c r="W533" s="17">
        <v>3.6356815135055801E-2</v>
      </c>
      <c r="X533" s="17">
        <v>1.2864750530883699E-2</v>
      </c>
    </row>
    <row r="534" spans="2:24">
      <c r="C534" s="17"/>
      <c r="D534" s="17"/>
      <c r="E534" s="17"/>
      <c r="F534" s="17"/>
      <c r="G534" s="17"/>
      <c r="H534" s="17"/>
      <c r="I534" s="17"/>
      <c r="J534" s="17"/>
      <c r="K534" s="17"/>
      <c r="L534" s="17"/>
      <c r="M534" s="17"/>
      <c r="N534" s="17"/>
      <c r="O534" s="17"/>
      <c r="P534" s="17"/>
      <c r="Q534" s="17"/>
      <c r="R534" s="17"/>
      <c r="S534" s="17"/>
      <c r="T534" s="17"/>
      <c r="U534" s="17"/>
      <c r="V534" s="17"/>
      <c r="W534" s="17"/>
      <c r="X534" s="17"/>
    </row>
    <row r="535" spans="2:24">
      <c r="B535" s="6" t="s">
        <v>121</v>
      </c>
      <c r="C535" s="17"/>
      <c r="D535" s="17"/>
      <c r="E535" s="17"/>
      <c r="F535" s="17"/>
      <c r="G535" s="17"/>
      <c r="H535" s="17"/>
      <c r="I535" s="17"/>
      <c r="J535" s="17"/>
      <c r="K535" s="17"/>
      <c r="L535" s="17"/>
      <c r="M535" s="17"/>
      <c r="N535" s="17"/>
      <c r="O535" s="17"/>
      <c r="P535" s="17"/>
      <c r="Q535" s="17"/>
      <c r="R535" s="17"/>
      <c r="S535" s="17"/>
      <c r="T535" s="17"/>
      <c r="U535" s="17"/>
      <c r="V535" s="17"/>
      <c r="W535" s="17"/>
      <c r="X535" s="17"/>
    </row>
    <row r="536" spans="2:24">
      <c r="B536" s="21" t="s">
        <v>16</v>
      </c>
      <c r="C536" s="17"/>
      <c r="D536" s="17"/>
      <c r="E536" s="17"/>
      <c r="F536" s="17"/>
      <c r="G536" s="17"/>
      <c r="H536" s="17"/>
      <c r="I536" s="17"/>
      <c r="J536" s="17"/>
      <c r="K536" s="17"/>
      <c r="L536" s="17"/>
      <c r="M536" s="17"/>
      <c r="N536" s="17"/>
      <c r="O536" s="17"/>
      <c r="P536" s="17"/>
      <c r="Q536" s="17"/>
      <c r="R536" s="17"/>
      <c r="S536" s="17"/>
      <c r="T536" s="17"/>
      <c r="U536" s="17"/>
      <c r="V536" s="17"/>
      <c r="W536" s="17"/>
      <c r="X536" s="17"/>
    </row>
    <row r="537" spans="2:24">
      <c r="B537" t="s">
        <v>203</v>
      </c>
      <c r="C537" s="17">
        <v>0.12392087255636</v>
      </c>
      <c r="D537" s="17">
        <v>8.4232210039445296E-2</v>
      </c>
      <c r="E537" s="17">
        <v>0.15438047962388901</v>
      </c>
      <c r="F537" s="17">
        <v>0.12256943043117099</v>
      </c>
      <c r="G537" s="17">
        <v>0.108937244518061</v>
      </c>
      <c r="H537" s="17">
        <v>0.12457265957831801</v>
      </c>
      <c r="I537" s="17">
        <v>0.13828336587495599</v>
      </c>
      <c r="J537" s="17"/>
      <c r="K537" s="17">
        <v>0.13557260179533501</v>
      </c>
      <c r="L537" s="17">
        <v>0.112130254703477</v>
      </c>
      <c r="M537" s="17"/>
      <c r="N537" s="17">
        <v>0.12715533419504099</v>
      </c>
      <c r="O537" s="17">
        <v>0.107129074648462</v>
      </c>
      <c r="P537" s="17">
        <v>0.10972488841672599</v>
      </c>
      <c r="Q537" s="17">
        <v>0.154691950519425</v>
      </c>
      <c r="R537" s="17">
        <v>0.17677965441181701</v>
      </c>
      <c r="S537" s="17"/>
      <c r="T537" s="17">
        <v>0.15196268302771199</v>
      </c>
      <c r="U537" s="17">
        <v>0.12795155285387599</v>
      </c>
      <c r="V537" s="17">
        <v>0.181608834741283</v>
      </c>
      <c r="W537" s="17">
        <v>6.9389585897758496E-2</v>
      </c>
      <c r="X537" s="17">
        <v>0.15852408251376601</v>
      </c>
    </row>
    <row r="538" spans="2:24">
      <c r="B538" t="s">
        <v>204</v>
      </c>
      <c r="C538" s="17">
        <v>0.41166512054520299</v>
      </c>
      <c r="D538" s="17">
        <v>0.37576929754032801</v>
      </c>
      <c r="E538" s="17">
        <v>0.43543437712141603</v>
      </c>
      <c r="F538" s="17">
        <v>0.40238889654799598</v>
      </c>
      <c r="G538" s="17">
        <v>0.38363177904736101</v>
      </c>
      <c r="H538" s="17">
        <v>0.38769290864502498</v>
      </c>
      <c r="I538" s="17">
        <v>0.46251939064391101</v>
      </c>
      <c r="J538" s="17"/>
      <c r="K538" s="17">
        <v>0.42386508246870602</v>
      </c>
      <c r="L538" s="17">
        <v>0.39980745386169297</v>
      </c>
      <c r="M538" s="17"/>
      <c r="N538" s="17">
        <v>0.37976485387964498</v>
      </c>
      <c r="O538" s="17">
        <v>0.40800041491809702</v>
      </c>
      <c r="P538" s="17">
        <v>0.45072347766780602</v>
      </c>
      <c r="Q538" s="17">
        <v>0.45646606025779901</v>
      </c>
      <c r="R538" s="17">
        <v>0.44697066117984602</v>
      </c>
      <c r="S538" s="17"/>
      <c r="T538" s="17">
        <v>0.49349228140399398</v>
      </c>
      <c r="U538" s="17">
        <v>0.37775286379010298</v>
      </c>
      <c r="V538" s="17">
        <v>0.426945836020034</v>
      </c>
      <c r="W538" s="17">
        <v>0.390143543252016</v>
      </c>
      <c r="X538" s="17">
        <v>0.458232714190277</v>
      </c>
    </row>
    <row r="539" spans="2:24">
      <c r="B539" t="s">
        <v>205</v>
      </c>
      <c r="C539" s="17">
        <v>0.334139353438831</v>
      </c>
      <c r="D539" s="17">
        <v>0.43491788232030199</v>
      </c>
      <c r="E539" s="17">
        <v>0.310038220190609</v>
      </c>
      <c r="F539" s="17">
        <v>0.35029723634545501</v>
      </c>
      <c r="G539" s="17">
        <v>0.352801610906537</v>
      </c>
      <c r="H539" s="17">
        <v>0.35688759109977403</v>
      </c>
      <c r="I539" s="17">
        <v>0.243448567133143</v>
      </c>
      <c r="J539" s="17"/>
      <c r="K539" s="17">
        <v>0.35244930365166099</v>
      </c>
      <c r="L539" s="17">
        <v>0.31788586599721602</v>
      </c>
      <c r="M539" s="17"/>
      <c r="N539" s="17">
        <v>0.331245402549462</v>
      </c>
      <c r="O539" s="17">
        <v>0.36997738260138702</v>
      </c>
      <c r="P539" s="17">
        <v>0.32183331018255801</v>
      </c>
      <c r="Q539" s="17">
        <v>0.29474582051819198</v>
      </c>
      <c r="R539" s="17">
        <v>0.31210485718113601</v>
      </c>
      <c r="S539" s="17"/>
      <c r="T539" s="17">
        <v>0.28101112050180399</v>
      </c>
      <c r="U539" s="17">
        <v>0.39182112252436402</v>
      </c>
      <c r="V539" s="17">
        <v>0.27534982172973599</v>
      </c>
      <c r="W539" s="17">
        <v>0.41255460460473098</v>
      </c>
      <c r="X539" s="17">
        <v>0.253515963157599</v>
      </c>
    </row>
    <row r="540" spans="2:24">
      <c r="B540" t="s">
        <v>61</v>
      </c>
      <c r="C540" s="17">
        <v>0.13027465345960601</v>
      </c>
      <c r="D540" s="17">
        <v>0.105080610099925</v>
      </c>
      <c r="E540" s="17">
        <v>0.100146923064086</v>
      </c>
      <c r="F540" s="17">
        <v>0.124744436675378</v>
      </c>
      <c r="G540" s="17">
        <v>0.15462936552804099</v>
      </c>
      <c r="H540" s="17">
        <v>0.13084684067688401</v>
      </c>
      <c r="I540" s="17">
        <v>0.15574867634799</v>
      </c>
      <c r="J540" s="17"/>
      <c r="K540" s="17">
        <v>8.8113012084297004E-2</v>
      </c>
      <c r="L540" s="17">
        <v>0.17017642543761299</v>
      </c>
      <c r="M540" s="17"/>
      <c r="N540" s="17">
        <v>0.161834409375852</v>
      </c>
      <c r="O540" s="17">
        <v>0.11489312783205501</v>
      </c>
      <c r="P540" s="17">
        <v>0.11771832373291</v>
      </c>
      <c r="Q540" s="17">
        <v>9.4096168704584801E-2</v>
      </c>
      <c r="R540" s="17">
        <v>6.4144827227201204E-2</v>
      </c>
      <c r="S540" s="17"/>
      <c r="T540" s="17">
        <v>7.3533915066490194E-2</v>
      </c>
      <c r="U540" s="17">
        <v>0.102474460831656</v>
      </c>
      <c r="V540" s="17">
        <v>0.116095507508947</v>
      </c>
      <c r="W540" s="17">
        <v>0.12791226624549401</v>
      </c>
      <c r="X540" s="17">
        <v>0.12972724013835901</v>
      </c>
    </row>
    <row r="541" spans="2:24">
      <c r="C541" s="17"/>
      <c r="D541" s="17"/>
      <c r="E541" s="17"/>
      <c r="F541" s="17"/>
      <c r="G541" s="17"/>
      <c r="H541" s="17"/>
      <c r="I541" s="17"/>
      <c r="J541" s="17"/>
      <c r="K541" s="17"/>
      <c r="L541" s="17"/>
      <c r="M541" s="17"/>
      <c r="N541" s="17"/>
      <c r="O541" s="17"/>
      <c r="P541" s="17"/>
      <c r="Q541" s="17"/>
      <c r="R541" s="17"/>
      <c r="S541" s="17"/>
      <c r="T541" s="17"/>
      <c r="U541" s="17"/>
      <c r="V541" s="17"/>
      <c r="W541" s="17"/>
      <c r="X541" s="17"/>
    </row>
    <row r="542" spans="2:24">
      <c r="B542" s="6" t="s">
        <v>206</v>
      </c>
      <c r="C542" s="17"/>
      <c r="D542" s="17"/>
      <c r="E542" s="17"/>
      <c r="F542" s="17"/>
      <c r="G542" s="17"/>
      <c r="H542" s="17"/>
      <c r="I542" s="17"/>
      <c r="J542" s="17"/>
      <c r="K542" s="17"/>
      <c r="L542" s="17"/>
      <c r="M542" s="17"/>
      <c r="N542" s="17"/>
      <c r="O542" s="17"/>
      <c r="P542" s="17"/>
      <c r="Q542" s="17"/>
      <c r="R542" s="17"/>
      <c r="S542" s="17"/>
      <c r="T542" s="17"/>
      <c r="U542" s="17"/>
      <c r="V542" s="17"/>
      <c r="W542" s="17"/>
      <c r="X542" s="17"/>
    </row>
    <row r="543" spans="2:24">
      <c r="B543" s="21" t="s">
        <v>16</v>
      </c>
      <c r="C543" s="17"/>
      <c r="D543" s="17"/>
      <c r="E543" s="17"/>
      <c r="F543" s="17"/>
      <c r="G543" s="17"/>
      <c r="H543" s="17"/>
      <c r="I543" s="17"/>
      <c r="J543" s="17"/>
      <c r="K543" s="17"/>
      <c r="L543" s="17"/>
      <c r="M543" s="17"/>
      <c r="N543" s="17"/>
      <c r="O543" s="17"/>
      <c r="P543" s="17"/>
      <c r="Q543" s="17"/>
      <c r="R543" s="17"/>
      <c r="S543" s="17"/>
      <c r="T543" s="17"/>
      <c r="U543" s="17"/>
      <c r="V543" s="17"/>
      <c r="W543" s="17"/>
      <c r="X543" s="17"/>
    </row>
    <row r="544" spans="2:24">
      <c r="B544" t="s">
        <v>207</v>
      </c>
      <c r="C544" s="17">
        <v>8.24938358976057E-2</v>
      </c>
      <c r="D544" s="17">
        <v>5.3040929885759001E-2</v>
      </c>
      <c r="E544" s="17">
        <v>0.134671665762543</v>
      </c>
      <c r="F544" s="17">
        <v>0.109147454034868</v>
      </c>
      <c r="G544" s="17">
        <v>6.0876708217220202E-2</v>
      </c>
      <c r="H544" s="17">
        <v>8.6794739550292696E-2</v>
      </c>
      <c r="I544" s="17">
        <v>5.3914004865297599E-2</v>
      </c>
      <c r="J544" s="17"/>
      <c r="K544" s="17">
        <v>9.9495928169700501E-2</v>
      </c>
      <c r="L544" s="17">
        <v>6.7815489866043299E-2</v>
      </c>
      <c r="M544" s="17"/>
      <c r="N544" s="17">
        <v>5.1560760446721601E-2</v>
      </c>
      <c r="O544" s="17">
        <v>6.8332793246590098E-2</v>
      </c>
      <c r="P544" s="17">
        <v>0.113389826037678</v>
      </c>
      <c r="Q544" s="17">
        <v>8.0920328463277694E-2</v>
      </c>
      <c r="R544" s="17">
        <v>0.163394180675691</v>
      </c>
      <c r="S544" s="17"/>
      <c r="T544" s="17">
        <v>0.157341877905088</v>
      </c>
      <c r="U544" s="17">
        <v>7.4204988292937299E-2</v>
      </c>
      <c r="V544" s="17">
        <v>8.2522261111130299E-2</v>
      </c>
      <c r="W544" s="17">
        <v>4.5244949403059002E-2</v>
      </c>
      <c r="X544" s="17">
        <v>7.9509196683673802E-2</v>
      </c>
    </row>
    <row r="545" spans="2:24">
      <c r="B545" t="s">
        <v>208</v>
      </c>
      <c r="C545" s="17">
        <v>0.21057868657339099</v>
      </c>
      <c r="D545" s="17">
        <v>0.17774645413096099</v>
      </c>
      <c r="E545" s="17">
        <v>0.24273454410494699</v>
      </c>
      <c r="F545" s="17">
        <v>0.20337405179635701</v>
      </c>
      <c r="G545" s="17">
        <v>0.17999881773645501</v>
      </c>
      <c r="H545" s="17">
        <v>0.221169211054487</v>
      </c>
      <c r="I545" s="17">
        <v>0.23050351296066099</v>
      </c>
      <c r="J545" s="17"/>
      <c r="K545" s="17">
        <v>0.23160444568328201</v>
      </c>
      <c r="L545" s="17">
        <v>0.19313726189104899</v>
      </c>
      <c r="M545" s="17"/>
      <c r="N545" s="17">
        <v>0.16911040212469999</v>
      </c>
      <c r="O545" s="17">
        <v>0.22824500497664699</v>
      </c>
      <c r="P545" s="17">
        <v>0.202307102498096</v>
      </c>
      <c r="Q545" s="17">
        <v>0.22082215031382799</v>
      </c>
      <c r="R545" s="17">
        <v>0.30729324545506498</v>
      </c>
      <c r="S545" s="17"/>
      <c r="T545" s="17">
        <v>0.29476714605670801</v>
      </c>
      <c r="U545" s="17">
        <v>0.18770772262093099</v>
      </c>
      <c r="V545" s="17">
        <v>0.24161901409519601</v>
      </c>
      <c r="W545" s="17">
        <v>0.19486543202151099</v>
      </c>
      <c r="X545" s="17">
        <v>0.28694128061495899</v>
      </c>
    </row>
    <row r="546" spans="2:24">
      <c r="B546" t="s">
        <v>209</v>
      </c>
      <c r="C546" s="17">
        <v>0.23612358038342801</v>
      </c>
      <c r="D546" s="17">
        <v>0.20120068143613001</v>
      </c>
      <c r="E546" s="17">
        <v>0.21547003471819401</v>
      </c>
      <c r="F546" s="17">
        <v>0.17050247030782201</v>
      </c>
      <c r="G546" s="17">
        <v>0.31287812160296702</v>
      </c>
      <c r="H546" s="17">
        <v>0.23868559284445701</v>
      </c>
      <c r="I546" s="17">
        <v>0.26824571927385599</v>
      </c>
      <c r="J546" s="17"/>
      <c r="K546" s="17">
        <v>0.241485434330411</v>
      </c>
      <c r="L546" s="17">
        <v>0.23286993838011399</v>
      </c>
      <c r="M546" s="17"/>
      <c r="N546" s="17">
        <v>0.211882337008264</v>
      </c>
      <c r="O546" s="17">
        <v>0.25760957450932498</v>
      </c>
      <c r="P546" s="17">
        <v>0.26922224971413</v>
      </c>
      <c r="Q546" s="17">
        <v>0.24908513610604499</v>
      </c>
      <c r="R546" s="17">
        <v>0.14913425018040199</v>
      </c>
      <c r="S546" s="17"/>
      <c r="T546" s="17">
        <v>0.21027318939457901</v>
      </c>
      <c r="U546" s="17">
        <v>0.232008950685233</v>
      </c>
      <c r="V546" s="17">
        <v>0.26221855852419701</v>
      </c>
      <c r="W546" s="17">
        <v>0.200091668747016</v>
      </c>
      <c r="X546" s="17">
        <v>0.32153574591135198</v>
      </c>
    </row>
    <row r="547" spans="2:24">
      <c r="B547" t="s">
        <v>210</v>
      </c>
      <c r="C547" s="17">
        <v>0.18168764395690701</v>
      </c>
      <c r="D547" s="17">
        <v>0.17152419961391999</v>
      </c>
      <c r="E547" s="17">
        <v>0.16243924053842401</v>
      </c>
      <c r="F547" s="17">
        <v>0.223929953716722</v>
      </c>
      <c r="G547" s="17">
        <v>0.18175911485580001</v>
      </c>
      <c r="H547" s="17">
        <v>0.17465977012623199</v>
      </c>
      <c r="I547" s="17">
        <v>0.17646111255559399</v>
      </c>
      <c r="J547" s="17"/>
      <c r="K547" s="17">
        <v>0.18003557494824399</v>
      </c>
      <c r="L547" s="17">
        <v>0.184355733330205</v>
      </c>
      <c r="M547" s="17"/>
      <c r="N547" s="17">
        <v>0.184598137206444</v>
      </c>
      <c r="O547" s="17">
        <v>0.17576426950204899</v>
      </c>
      <c r="P547" s="17">
        <v>0.18724478977620401</v>
      </c>
      <c r="Q547" s="17">
        <v>0.25437654545022798</v>
      </c>
      <c r="R547" s="17">
        <v>0.16675199912604499</v>
      </c>
      <c r="S547" s="17"/>
      <c r="T547" s="17">
        <v>0.173478065597271</v>
      </c>
      <c r="U547" s="17">
        <v>0.194181972386782</v>
      </c>
      <c r="V547" s="17">
        <v>0.22038337703034</v>
      </c>
      <c r="W547" s="17">
        <v>0.22150895701791401</v>
      </c>
      <c r="X547" s="17">
        <v>0.125941235669319</v>
      </c>
    </row>
    <row r="548" spans="2:24">
      <c r="B548" t="s">
        <v>211</v>
      </c>
      <c r="C548" s="17">
        <v>0.22880320065693999</v>
      </c>
      <c r="D548" s="17">
        <v>0.31044335755708302</v>
      </c>
      <c r="E548" s="17">
        <v>0.197566556778594</v>
      </c>
      <c r="F548" s="17">
        <v>0.25167857138389099</v>
      </c>
      <c r="G548" s="17">
        <v>0.22429786656169801</v>
      </c>
      <c r="H548" s="17">
        <v>0.233400113987041</v>
      </c>
      <c r="I548" s="17">
        <v>0.17749948239084001</v>
      </c>
      <c r="J548" s="17"/>
      <c r="K548" s="17">
        <v>0.21576927838698001</v>
      </c>
      <c r="L548" s="17">
        <v>0.23980681590380001</v>
      </c>
      <c r="M548" s="17"/>
      <c r="N548" s="17">
        <v>0.29059881923460901</v>
      </c>
      <c r="O548" s="17">
        <v>0.23864369357241799</v>
      </c>
      <c r="P548" s="17">
        <v>0.169455095186685</v>
      </c>
      <c r="Q548" s="17">
        <v>0.180689193127756</v>
      </c>
      <c r="R548" s="17">
        <v>0.178084284989417</v>
      </c>
      <c r="S548" s="17"/>
      <c r="T548" s="17">
        <v>0.15109964019261299</v>
      </c>
      <c r="U548" s="17">
        <v>0.280788068601247</v>
      </c>
      <c r="V548" s="17">
        <v>0.140424847920188</v>
      </c>
      <c r="W548" s="17">
        <v>0.283057575062789</v>
      </c>
      <c r="X548" s="17">
        <v>0.138297478427824</v>
      </c>
    </row>
    <row r="549" spans="2:24">
      <c r="B549" t="s">
        <v>61</v>
      </c>
      <c r="C549" s="17">
        <v>6.0313052531727897E-2</v>
      </c>
      <c r="D549" s="17">
        <v>8.6044377376146799E-2</v>
      </c>
      <c r="E549" s="17">
        <v>4.7117958097297498E-2</v>
      </c>
      <c r="F549" s="17">
        <v>4.1367498760340203E-2</v>
      </c>
      <c r="G549" s="17">
        <v>4.0189371025859601E-2</v>
      </c>
      <c r="H549" s="17">
        <v>4.5290572437489997E-2</v>
      </c>
      <c r="I549" s="17">
        <v>9.3376167953751102E-2</v>
      </c>
      <c r="J549" s="17"/>
      <c r="K549" s="17">
        <v>3.1609338481382102E-2</v>
      </c>
      <c r="L549" s="17">
        <v>8.2014760628788E-2</v>
      </c>
      <c r="M549" s="17"/>
      <c r="N549" s="17">
        <v>9.2249543979261994E-2</v>
      </c>
      <c r="O549" s="17">
        <v>3.1404664192970597E-2</v>
      </c>
      <c r="P549" s="17">
        <v>5.8380936787208203E-2</v>
      </c>
      <c r="Q549" s="17">
        <v>1.4106646538865701E-2</v>
      </c>
      <c r="R549" s="17">
        <v>3.5342039573380099E-2</v>
      </c>
      <c r="S549" s="17"/>
      <c r="T549" s="17">
        <v>1.30400808537409E-2</v>
      </c>
      <c r="U549" s="17">
        <v>3.1108297412869801E-2</v>
      </c>
      <c r="V549" s="17">
        <v>5.2831941318947299E-2</v>
      </c>
      <c r="W549" s="17">
        <v>5.5231417747710898E-2</v>
      </c>
      <c r="X549" s="17">
        <v>4.77750626928716E-2</v>
      </c>
    </row>
    <row r="550" spans="2:24">
      <c r="C550" s="17"/>
      <c r="D550" s="17"/>
      <c r="E550" s="17"/>
      <c r="F550" s="17"/>
      <c r="G550" s="17"/>
      <c r="H550" s="17"/>
      <c r="I550" s="17"/>
      <c r="J550" s="17"/>
      <c r="K550" s="17"/>
      <c r="L550" s="17"/>
      <c r="M550" s="17"/>
      <c r="N550" s="17"/>
      <c r="O550" s="17"/>
      <c r="P550" s="17"/>
      <c r="Q550" s="17"/>
      <c r="R550" s="17"/>
      <c r="S550" s="17"/>
      <c r="T550" s="17"/>
      <c r="U550" s="17"/>
      <c r="V550" s="17"/>
      <c r="W550" s="17"/>
      <c r="X550" s="17"/>
    </row>
    <row r="551" spans="2:24">
      <c r="B551" s="6" t="s">
        <v>212</v>
      </c>
      <c r="C551" s="17"/>
      <c r="D551" s="17"/>
      <c r="E551" s="17"/>
      <c r="F551" s="17"/>
      <c r="G551" s="17"/>
      <c r="H551" s="17"/>
      <c r="I551" s="17"/>
      <c r="J551" s="17"/>
      <c r="K551" s="17"/>
      <c r="L551" s="17"/>
      <c r="M551" s="17"/>
      <c r="N551" s="17"/>
      <c r="O551" s="17"/>
      <c r="P551" s="17"/>
      <c r="Q551" s="17"/>
      <c r="R551" s="17"/>
      <c r="S551" s="17"/>
      <c r="T551" s="17"/>
      <c r="U551" s="17"/>
      <c r="V551" s="17"/>
      <c r="W551" s="17"/>
      <c r="X551" s="17"/>
    </row>
    <row r="552" spans="2:24">
      <c r="B552" s="21" t="s">
        <v>16</v>
      </c>
      <c r="C552" s="17"/>
      <c r="D552" s="17"/>
      <c r="E552" s="17"/>
      <c r="F552" s="17"/>
      <c r="G552" s="17"/>
      <c r="H552" s="17"/>
      <c r="I552" s="17"/>
      <c r="J552" s="17"/>
      <c r="K552" s="17"/>
      <c r="L552" s="17"/>
      <c r="M552" s="17"/>
      <c r="N552" s="17"/>
      <c r="O552" s="17"/>
      <c r="P552" s="17"/>
      <c r="Q552" s="17"/>
      <c r="R552" s="17"/>
      <c r="S552" s="17"/>
      <c r="T552" s="17"/>
      <c r="U552" s="17"/>
      <c r="V552" s="17"/>
      <c r="W552" s="17"/>
      <c r="X552" s="17"/>
    </row>
    <row r="553" spans="2:24">
      <c r="B553" t="s">
        <v>207</v>
      </c>
      <c r="C553" s="17">
        <v>0.116107757918641</v>
      </c>
      <c r="D553" s="17">
        <v>0.10157935407094899</v>
      </c>
      <c r="E553" s="17">
        <v>0.14584008465858</v>
      </c>
      <c r="F553" s="17">
        <v>0.107128988869717</v>
      </c>
      <c r="G553" s="17">
        <v>0.133376361174389</v>
      </c>
      <c r="H553" s="17">
        <v>9.5976812393223601E-2</v>
      </c>
      <c r="I553" s="17">
        <v>0.107448250088375</v>
      </c>
      <c r="J553" s="17"/>
      <c r="K553" s="17">
        <v>0.12799874628206601</v>
      </c>
      <c r="L553" s="17">
        <v>0.105369199892152</v>
      </c>
      <c r="M553" s="17"/>
      <c r="N553" s="17">
        <v>0.10285877640496301</v>
      </c>
      <c r="O553" s="17">
        <v>9.2092903744360702E-2</v>
      </c>
      <c r="P553" s="17">
        <v>0.13885301878137801</v>
      </c>
      <c r="Q553" s="17">
        <v>0.123728127384509</v>
      </c>
      <c r="R553" s="17">
        <v>0.17743684405884</v>
      </c>
      <c r="S553" s="17"/>
      <c r="T553" s="17">
        <v>0.170598015975022</v>
      </c>
      <c r="U553" s="17">
        <v>0.119769817959262</v>
      </c>
      <c r="V553" s="17">
        <v>0.160999887814332</v>
      </c>
      <c r="W553" s="17">
        <v>6.6263515720887206E-2</v>
      </c>
      <c r="X553" s="17">
        <v>0.105579709041676</v>
      </c>
    </row>
    <row r="554" spans="2:24">
      <c r="B554" t="s">
        <v>208</v>
      </c>
      <c r="C554" s="17">
        <v>0.29758822505289201</v>
      </c>
      <c r="D554" s="17">
        <v>0.215171001063342</v>
      </c>
      <c r="E554" s="17">
        <v>0.27279488757452502</v>
      </c>
      <c r="F554" s="17">
        <v>0.30151280976193601</v>
      </c>
      <c r="G554" s="17">
        <v>0.31434836734210297</v>
      </c>
      <c r="H554" s="17">
        <v>0.28626997094018702</v>
      </c>
      <c r="I554" s="17">
        <v>0.36872591722664999</v>
      </c>
      <c r="J554" s="17"/>
      <c r="K554" s="17">
        <v>0.30764499118570998</v>
      </c>
      <c r="L554" s="17">
        <v>0.29053292713687601</v>
      </c>
      <c r="M554" s="17"/>
      <c r="N554" s="17">
        <v>0.26897161428132099</v>
      </c>
      <c r="O554" s="17">
        <v>0.284426294170052</v>
      </c>
      <c r="P554" s="17">
        <v>0.309891219064933</v>
      </c>
      <c r="Q554" s="17">
        <v>0.36700703951625802</v>
      </c>
      <c r="R554" s="17">
        <v>0.33163726215933598</v>
      </c>
      <c r="S554" s="17"/>
      <c r="T554" s="17">
        <v>0.374582398636712</v>
      </c>
      <c r="U554" s="17">
        <v>0.30622172269269599</v>
      </c>
      <c r="V554" s="17">
        <v>0.31921979714662102</v>
      </c>
      <c r="W554" s="17">
        <v>0.23361052109417901</v>
      </c>
      <c r="X554" s="17">
        <v>0.45083981223235498</v>
      </c>
    </row>
    <row r="555" spans="2:24">
      <c r="B555" t="s">
        <v>209</v>
      </c>
      <c r="C555" s="17">
        <v>0.24216169086662201</v>
      </c>
      <c r="D555" s="17">
        <v>0.221750629555344</v>
      </c>
      <c r="E555" s="17">
        <v>0.22492867093591501</v>
      </c>
      <c r="F555" s="17">
        <v>0.24215725299353599</v>
      </c>
      <c r="G555" s="17">
        <v>0.25111318200037303</v>
      </c>
      <c r="H555" s="17">
        <v>0.23439806718025799</v>
      </c>
      <c r="I555" s="17">
        <v>0.27010358726707201</v>
      </c>
      <c r="J555" s="17"/>
      <c r="K555" s="17">
        <v>0.212678782183811</v>
      </c>
      <c r="L555" s="17">
        <v>0.27160733237483398</v>
      </c>
      <c r="M555" s="17"/>
      <c r="N555" s="17">
        <v>0.28569898457635901</v>
      </c>
      <c r="O555" s="17">
        <v>0.20492104804533701</v>
      </c>
      <c r="P555" s="17">
        <v>0.30027418631852298</v>
      </c>
      <c r="Q555" s="17">
        <v>0.21567376715846501</v>
      </c>
      <c r="R555" s="17">
        <v>0.17802788950398599</v>
      </c>
      <c r="S555" s="17"/>
      <c r="T555" s="17">
        <v>0.203770970418339</v>
      </c>
      <c r="U555" s="17">
        <v>0.229927548808885</v>
      </c>
      <c r="V555" s="17">
        <v>0.280393567096278</v>
      </c>
      <c r="W555" s="17">
        <v>0.19803215428446599</v>
      </c>
      <c r="X555" s="17">
        <v>0.23037485497464399</v>
      </c>
    </row>
    <row r="556" spans="2:24">
      <c r="B556" t="s">
        <v>210</v>
      </c>
      <c r="C556" s="17">
        <v>0.15752142286488199</v>
      </c>
      <c r="D556" s="17">
        <v>0.22131784603223301</v>
      </c>
      <c r="E556" s="17">
        <v>0.17969659254324799</v>
      </c>
      <c r="F556" s="17">
        <v>0.18074941672698999</v>
      </c>
      <c r="G556" s="17">
        <v>0.132106333332596</v>
      </c>
      <c r="H556" s="17">
        <v>0.12727643495574201</v>
      </c>
      <c r="I556" s="17">
        <v>0.114305054830796</v>
      </c>
      <c r="J556" s="17"/>
      <c r="K556" s="17">
        <v>0.164903413991631</v>
      </c>
      <c r="L556" s="17">
        <v>0.149210627068084</v>
      </c>
      <c r="M556" s="17"/>
      <c r="N556" s="17">
        <v>0.108168493084697</v>
      </c>
      <c r="O556" s="17">
        <v>0.22324204688929</v>
      </c>
      <c r="P556" s="17">
        <v>9.6793155788020599E-2</v>
      </c>
      <c r="Q556" s="17">
        <v>0.18921471484577199</v>
      </c>
      <c r="R556" s="17">
        <v>0.16910585233354999</v>
      </c>
      <c r="S556" s="17"/>
      <c r="T556" s="17">
        <v>0.138605285317905</v>
      </c>
      <c r="U556" s="17">
        <v>0.18762549748985399</v>
      </c>
      <c r="V556" s="17">
        <v>0.122382981214058</v>
      </c>
      <c r="W556" s="17">
        <v>0.16480817824799701</v>
      </c>
      <c r="X556" s="17">
        <v>9.8799994212695502E-2</v>
      </c>
    </row>
    <row r="557" spans="2:24">
      <c r="B557" t="s">
        <v>211</v>
      </c>
      <c r="C557" s="17">
        <v>0.13033688646824701</v>
      </c>
      <c r="D557" s="17">
        <v>0.15404733719260899</v>
      </c>
      <c r="E557" s="17">
        <v>0.140332781482571</v>
      </c>
      <c r="F557" s="17">
        <v>0.11386733329759199</v>
      </c>
      <c r="G557" s="17">
        <v>0.12619284131257899</v>
      </c>
      <c r="H557" s="17">
        <v>0.17951660262989899</v>
      </c>
      <c r="I557" s="17">
        <v>8.77850939237559E-2</v>
      </c>
      <c r="J557" s="17"/>
      <c r="K557" s="17">
        <v>0.141617867740991</v>
      </c>
      <c r="L557" s="17">
        <v>0.11785445712748301</v>
      </c>
      <c r="M557" s="17"/>
      <c r="N557" s="17">
        <v>0.17446293965856399</v>
      </c>
      <c r="O557" s="17">
        <v>0.139062066951566</v>
      </c>
      <c r="P557" s="17">
        <v>9.4774989326772197E-2</v>
      </c>
      <c r="Q557" s="17">
        <v>0.104376351094996</v>
      </c>
      <c r="R557" s="17">
        <v>0.13532601205470701</v>
      </c>
      <c r="S557" s="17"/>
      <c r="T557" s="17">
        <v>9.1783832758337597E-2</v>
      </c>
      <c r="U557" s="17">
        <v>0.125774041541347</v>
      </c>
      <c r="V557" s="17">
        <v>7.9878272027804995E-2</v>
      </c>
      <c r="W557" s="17">
        <v>0.26463846979123001</v>
      </c>
      <c r="X557" s="17">
        <v>6.5063496104672894E-2</v>
      </c>
    </row>
    <row r="558" spans="2:24">
      <c r="B558" t="s">
        <v>61</v>
      </c>
      <c r="C558" s="17">
        <v>5.6284016828717497E-2</v>
      </c>
      <c r="D558" s="17">
        <v>8.6133832085522999E-2</v>
      </c>
      <c r="E558" s="17">
        <v>3.6406982805159999E-2</v>
      </c>
      <c r="F558" s="17">
        <v>5.4584198350229499E-2</v>
      </c>
      <c r="G558" s="17">
        <v>4.2862914837961001E-2</v>
      </c>
      <c r="H558" s="17">
        <v>7.6562111900689706E-2</v>
      </c>
      <c r="I558" s="17">
        <v>5.1632096663351799E-2</v>
      </c>
      <c r="J558" s="17"/>
      <c r="K558" s="17">
        <v>4.5156198615790497E-2</v>
      </c>
      <c r="L558" s="17">
        <v>6.5425456400570001E-2</v>
      </c>
      <c r="M558" s="17"/>
      <c r="N558" s="17">
        <v>5.9839191994095202E-2</v>
      </c>
      <c r="O558" s="17">
        <v>5.6255640199394698E-2</v>
      </c>
      <c r="P558" s="17">
        <v>5.9413430720374298E-2</v>
      </c>
      <c r="Q558" s="17">
        <v>0</v>
      </c>
      <c r="R558" s="17">
        <v>8.4661398895801293E-3</v>
      </c>
      <c r="S558" s="17"/>
      <c r="T558" s="17">
        <v>2.0659496893684001E-2</v>
      </c>
      <c r="U558" s="17">
        <v>3.0681371507956499E-2</v>
      </c>
      <c r="V558" s="17">
        <v>3.7125494700906002E-2</v>
      </c>
      <c r="W558" s="17">
        <v>7.2647160861240206E-2</v>
      </c>
      <c r="X558" s="17">
        <v>4.9342133433956402E-2</v>
      </c>
    </row>
    <row r="559" spans="2:24">
      <c r="C559" s="17"/>
      <c r="D559" s="17"/>
      <c r="E559" s="17"/>
      <c r="F559" s="17"/>
      <c r="G559" s="17"/>
      <c r="H559" s="17"/>
      <c r="I559" s="17"/>
      <c r="J559" s="17"/>
      <c r="K559" s="17"/>
      <c r="L559" s="17"/>
      <c r="M559" s="17"/>
      <c r="N559" s="17"/>
      <c r="O559" s="17"/>
      <c r="P559" s="17"/>
      <c r="Q559" s="17"/>
      <c r="R559" s="17"/>
      <c r="S559" s="17"/>
      <c r="T559" s="17"/>
      <c r="U559" s="17"/>
      <c r="V559" s="17"/>
      <c r="W559" s="17"/>
      <c r="X559" s="17"/>
    </row>
    <row r="560" spans="2:24">
      <c r="B560" s="6" t="s">
        <v>213</v>
      </c>
      <c r="C560" s="17"/>
      <c r="D560" s="17"/>
      <c r="E560" s="17"/>
      <c r="F560" s="17"/>
      <c r="G560" s="17"/>
      <c r="H560" s="17"/>
      <c r="I560" s="17"/>
      <c r="J560" s="17"/>
      <c r="K560" s="17"/>
      <c r="L560" s="17"/>
      <c r="M560" s="17"/>
      <c r="N560" s="17"/>
      <c r="O560" s="17"/>
      <c r="P560" s="17"/>
      <c r="Q560" s="17"/>
      <c r="R560" s="17"/>
      <c r="S560" s="17"/>
      <c r="T560" s="17"/>
      <c r="U560" s="17"/>
      <c r="V560" s="17"/>
      <c r="W560" s="17"/>
      <c r="X560" s="17"/>
    </row>
    <row r="561" spans="2:24">
      <c r="B561" s="21" t="s">
        <v>16</v>
      </c>
      <c r="C561" s="17"/>
      <c r="D561" s="17"/>
      <c r="E561" s="17"/>
      <c r="F561" s="17"/>
      <c r="G561" s="17"/>
      <c r="H561" s="17"/>
      <c r="I561" s="17"/>
      <c r="J561" s="17"/>
      <c r="K561" s="17"/>
      <c r="L561" s="17"/>
      <c r="M561" s="17"/>
      <c r="N561" s="17"/>
      <c r="O561" s="17"/>
      <c r="P561" s="17"/>
      <c r="Q561" s="17"/>
      <c r="R561" s="17"/>
      <c r="S561" s="17"/>
      <c r="T561" s="17"/>
      <c r="U561" s="17"/>
      <c r="V561" s="17"/>
      <c r="W561" s="17"/>
      <c r="X561" s="17"/>
    </row>
    <row r="562" spans="2:24">
      <c r="B562" t="s">
        <v>207</v>
      </c>
      <c r="C562" s="17">
        <v>8.5124983479026195E-2</v>
      </c>
      <c r="D562" s="17">
        <v>0.156255219643577</v>
      </c>
      <c r="E562" s="17">
        <v>0.107261352160442</v>
      </c>
      <c r="F562" s="17">
        <v>8.8481088294948801E-2</v>
      </c>
      <c r="G562" s="17">
        <v>6.9892223931910705E-2</v>
      </c>
      <c r="H562" s="17">
        <v>5.6055368069161497E-2</v>
      </c>
      <c r="I562" s="17">
        <v>5.6693613140951199E-2</v>
      </c>
      <c r="J562" s="17"/>
      <c r="K562" s="17">
        <v>0.10767931992612501</v>
      </c>
      <c r="L562" s="17">
        <v>6.4736521873899805E-2</v>
      </c>
      <c r="M562" s="17"/>
      <c r="N562" s="17">
        <v>7.6317699626074695E-2</v>
      </c>
      <c r="O562" s="17">
        <v>8.1101644023577293E-2</v>
      </c>
      <c r="P562" s="17">
        <v>6.5190143338461501E-2</v>
      </c>
      <c r="Q562" s="17">
        <v>0.11417440172924399</v>
      </c>
      <c r="R562" s="17">
        <v>0.164634888446825</v>
      </c>
      <c r="S562" s="17"/>
      <c r="T562" s="17">
        <v>0.11760582844391999</v>
      </c>
      <c r="U562" s="17">
        <v>9.8376388412431404E-2</v>
      </c>
      <c r="V562" s="17">
        <v>7.5822783003176603E-2</v>
      </c>
      <c r="W562" s="17">
        <v>8.0872679233451705E-2</v>
      </c>
      <c r="X562" s="17">
        <v>6.7831681859506096E-2</v>
      </c>
    </row>
    <row r="563" spans="2:24">
      <c r="B563" t="s">
        <v>208</v>
      </c>
      <c r="C563" s="17">
        <v>0.23620245169580201</v>
      </c>
      <c r="D563" s="17">
        <v>0.14459024297547701</v>
      </c>
      <c r="E563" s="17">
        <v>0.28056982683696402</v>
      </c>
      <c r="F563" s="17">
        <v>0.177204000830988</v>
      </c>
      <c r="G563" s="17">
        <v>0.225146515086972</v>
      </c>
      <c r="H563" s="17">
        <v>0.23086710197779201</v>
      </c>
      <c r="I563" s="17">
        <v>0.31906464016832597</v>
      </c>
      <c r="J563" s="17"/>
      <c r="K563" s="17">
        <v>0.23637513542645999</v>
      </c>
      <c r="L563" s="17">
        <v>0.236606812383194</v>
      </c>
      <c r="M563" s="17"/>
      <c r="N563" s="17">
        <v>0.188668921338177</v>
      </c>
      <c r="O563" s="17">
        <v>0.24552655083098299</v>
      </c>
      <c r="P563" s="17">
        <v>0.26827721088919698</v>
      </c>
      <c r="Q563" s="17">
        <v>0.20555318928053701</v>
      </c>
      <c r="R563" s="17">
        <v>0.31627395610030601</v>
      </c>
      <c r="S563" s="17"/>
      <c r="T563" s="17">
        <v>0.30019587128545</v>
      </c>
      <c r="U563" s="17">
        <v>0.23471452747095001</v>
      </c>
      <c r="V563" s="17">
        <v>0.31020726254544301</v>
      </c>
      <c r="W563" s="17">
        <v>0.14773594743353799</v>
      </c>
      <c r="X563" s="17">
        <v>0.341899381878153</v>
      </c>
    </row>
    <row r="564" spans="2:24">
      <c r="B564" t="s">
        <v>209</v>
      </c>
      <c r="C564" s="17">
        <v>0.23677887429712899</v>
      </c>
      <c r="D564" s="17">
        <v>0.22098178001495</v>
      </c>
      <c r="E564" s="17">
        <v>0.234911991979115</v>
      </c>
      <c r="F564" s="17">
        <v>0.233237938670003</v>
      </c>
      <c r="G564" s="17">
        <v>0.27444277862826699</v>
      </c>
      <c r="H564" s="17">
        <v>0.29275519206728701</v>
      </c>
      <c r="I564" s="17">
        <v>0.18177740902791301</v>
      </c>
      <c r="J564" s="17"/>
      <c r="K564" s="17">
        <v>0.23990210141007401</v>
      </c>
      <c r="L564" s="17">
        <v>0.234490904813976</v>
      </c>
      <c r="M564" s="17"/>
      <c r="N564" s="17">
        <v>0.29462666956991501</v>
      </c>
      <c r="O564" s="17">
        <v>0.22374793863315501</v>
      </c>
      <c r="P564" s="17">
        <v>0.247914132273756</v>
      </c>
      <c r="Q564" s="17">
        <v>0.22167022518343901</v>
      </c>
      <c r="R564" s="17">
        <v>0.15996747001928899</v>
      </c>
      <c r="S564" s="17"/>
      <c r="T564" s="17">
        <v>0.25544148980245202</v>
      </c>
      <c r="U564" s="17">
        <v>0.177528088917214</v>
      </c>
      <c r="V564" s="17">
        <v>0.22047405975003301</v>
      </c>
      <c r="W564" s="17">
        <v>0.27339583421665198</v>
      </c>
      <c r="X564" s="17">
        <v>0.28152045866400799</v>
      </c>
    </row>
    <row r="565" spans="2:24">
      <c r="B565" t="s">
        <v>210</v>
      </c>
      <c r="C565" s="17">
        <v>0.147009264810045</v>
      </c>
      <c r="D565" s="17">
        <v>0.112209069866886</v>
      </c>
      <c r="E565" s="17">
        <v>0.10884302129189199</v>
      </c>
      <c r="F565" s="17">
        <v>0.182265063342686</v>
      </c>
      <c r="G565" s="17">
        <v>0.159722652204421</v>
      </c>
      <c r="H565" s="17">
        <v>0.119545201872195</v>
      </c>
      <c r="I565" s="17">
        <v>0.17547712095288601</v>
      </c>
      <c r="J565" s="17"/>
      <c r="K565" s="17">
        <v>0.13187471846200199</v>
      </c>
      <c r="L565" s="17">
        <v>0.16117615395058599</v>
      </c>
      <c r="M565" s="17"/>
      <c r="N565" s="17">
        <v>0.124464096608083</v>
      </c>
      <c r="O565" s="17">
        <v>0.179106583823125</v>
      </c>
      <c r="P565" s="17">
        <v>0.16444392249263601</v>
      </c>
      <c r="Q565" s="17">
        <v>0.14932331714848901</v>
      </c>
      <c r="R565" s="17">
        <v>9.9986671326734999E-2</v>
      </c>
      <c r="S565" s="17"/>
      <c r="T565" s="17">
        <v>0.10288898755891999</v>
      </c>
      <c r="U565" s="17">
        <v>0.14381420473603801</v>
      </c>
      <c r="V565" s="17">
        <v>0.16694342388059599</v>
      </c>
      <c r="W565" s="17">
        <v>0.19386981556924399</v>
      </c>
      <c r="X565" s="17">
        <v>0.14322412488928701</v>
      </c>
    </row>
    <row r="566" spans="2:24">
      <c r="B566" t="s">
        <v>211</v>
      </c>
      <c r="C566" s="17">
        <v>0.203560655819673</v>
      </c>
      <c r="D566" s="17">
        <v>0.27997267100758799</v>
      </c>
      <c r="E566" s="17">
        <v>0.17206434096628201</v>
      </c>
      <c r="F566" s="17">
        <v>0.1910107993587</v>
      </c>
      <c r="G566" s="17">
        <v>0.20945152255733299</v>
      </c>
      <c r="H566" s="17">
        <v>0.24428065107334701</v>
      </c>
      <c r="I566" s="17">
        <v>0.158300019607089</v>
      </c>
      <c r="J566" s="17"/>
      <c r="K566" s="17">
        <v>0.22362429250475199</v>
      </c>
      <c r="L566" s="17">
        <v>0.18334851551238501</v>
      </c>
      <c r="M566" s="17"/>
      <c r="N566" s="17">
        <v>0.210599114059003</v>
      </c>
      <c r="O566" s="17">
        <v>0.22710584066144199</v>
      </c>
      <c r="P566" s="17">
        <v>0.18671657507261699</v>
      </c>
      <c r="Q566" s="17">
        <v>0.163706170993243</v>
      </c>
      <c r="R566" s="17">
        <v>0.20760324839122801</v>
      </c>
      <c r="S566" s="17"/>
      <c r="T566" s="17">
        <v>0.17884035823311001</v>
      </c>
      <c r="U566" s="17">
        <v>0.28780061778705401</v>
      </c>
      <c r="V566" s="17">
        <v>0.15010660226509501</v>
      </c>
      <c r="W566" s="17">
        <v>0.22165192961763999</v>
      </c>
      <c r="X566" s="17">
        <v>8.2630542073839394E-2</v>
      </c>
    </row>
    <row r="567" spans="2:24">
      <c r="B567" t="s">
        <v>61</v>
      </c>
      <c r="C567" s="17">
        <v>9.13237698983244E-2</v>
      </c>
      <c r="D567" s="17">
        <v>8.5991016491522604E-2</v>
      </c>
      <c r="E567" s="17">
        <v>9.6349466765305605E-2</v>
      </c>
      <c r="F567" s="17">
        <v>0.12780110950267401</v>
      </c>
      <c r="G567" s="17">
        <v>6.1344307591096499E-2</v>
      </c>
      <c r="H567" s="17">
        <v>5.6496484940216897E-2</v>
      </c>
      <c r="I567" s="17">
        <v>0.108687197102835</v>
      </c>
      <c r="J567" s="17"/>
      <c r="K567" s="17">
        <v>6.0544432270587499E-2</v>
      </c>
      <c r="L567" s="17">
        <v>0.119641091465959</v>
      </c>
      <c r="M567" s="17"/>
      <c r="N567" s="17">
        <v>0.105323498798748</v>
      </c>
      <c r="O567" s="17">
        <v>4.3411442027717899E-2</v>
      </c>
      <c r="P567" s="17">
        <v>6.7458015933332394E-2</v>
      </c>
      <c r="Q567" s="17">
        <v>0.14557269566504899</v>
      </c>
      <c r="R567" s="17">
        <v>5.1533765715616499E-2</v>
      </c>
      <c r="S567" s="17"/>
      <c r="T567" s="17">
        <v>4.5027464676147502E-2</v>
      </c>
      <c r="U567" s="17">
        <v>5.7766172676312698E-2</v>
      </c>
      <c r="V567" s="17">
        <v>7.6445868555656604E-2</v>
      </c>
      <c r="W567" s="17">
        <v>8.2473793929475306E-2</v>
      </c>
      <c r="X567" s="17">
        <v>8.2893810635206899E-2</v>
      </c>
    </row>
    <row r="568" spans="2:24">
      <c r="C568" s="17"/>
      <c r="D568" s="17"/>
      <c r="E568" s="17"/>
      <c r="F568" s="17"/>
      <c r="G568" s="17"/>
      <c r="H568" s="17"/>
      <c r="I568" s="17"/>
      <c r="J568" s="17"/>
      <c r="K568" s="17"/>
      <c r="L568" s="17"/>
      <c r="M568" s="17"/>
      <c r="N568" s="17"/>
      <c r="O568" s="17"/>
      <c r="P568" s="17"/>
      <c r="Q568" s="17"/>
      <c r="R568" s="17"/>
      <c r="S568" s="17"/>
      <c r="T568" s="17"/>
      <c r="U568" s="17"/>
      <c r="V568" s="17"/>
      <c r="W568" s="17"/>
      <c r="X568" s="17"/>
    </row>
    <row r="569" spans="2:24">
      <c r="B569" s="6" t="s">
        <v>214</v>
      </c>
      <c r="C569" s="17"/>
      <c r="D569" s="17"/>
      <c r="E569" s="17"/>
      <c r="F569" s="17"/>
      <c r="G569" s="17"/>
      <c r="H569" s="17"/>
      <c r="I569" s="17"/>
      <c r="J569" s="17"/>
      <c r="K569" s="17"/>
      <c r="L569" s="17"/>
      <c r="M569" s="17"/>
      <c r="N569" s="17"/>
      <c r="O569" s="17"/>
      <c r="P569" s="17"/>
      <c r="Q569" s="17"/>
      <c r="R569" s="17"/>
      <c r="S569" s="17"/>
      <c r="T569" s="17"/>
      <c r="U569" s="17"/>
      <c r="V569" s="17"/>
      <c r="W569" s="17"/>
      <c r="X569" s="17"/>
    </row>
    <row r="570" spans="2:24">
      <c r="B570" s="21" t="s">
        <v>16</v>
      </c>
      <c r="C570" s="17"/>
      <c r="D570" s="17"/>
      <c r="E570" s="17"/>
      <c r="F570" s="17"/>
      <c r="G570" s="17"/>
      <c r="H570" s="17"/>
      <c r="I570" s="17"/>
      <c r="J570" s="17"/>
      <c r="K570" s="17"/>
      <c r="L570" s="17"/>
      <c r="M570" s="17"/>
      <c r="N570" s="17"/>
      <c r="O570" s="17"/>
      <c r="P570" s="17"/>
      <c r="Q570" s="17"/>
      <c r="R570" s="17"/>
      <c r="S570" s="17"/>
      <c r="T570" s="17"/>
      <c r="U570" s="17"/>
      <c r="V570" s="17"/>
      <c r="W570" s="17"/>
      <c r="X570" s="17"/>
    </row>
    <row r="571" spans="2:24">
      <c r="B571" t="s">
        <v>207</v>
      </c>
      <c r="C571" s="17">
        <v>9.4401766253675204E-2</v>
      </c>
      <c r="D571" s="17">
        <v>8.0275696714684694E-2</v>
      </c>
      <c r="E571" s="17">
        <v>0.140832826604748</v>
      </c>
      <c r="F571" s="17">
        <v>0.110972145961443</v>
      </c>
      <c r="G571" s="17">
        <v>0.100303777100287</v>
      </c>
      <c r="H571" s="17">
        <v>7.0715780208985807E-2</v>
      </c>
      <c r="I571" s="17">
        <v>6.1083876224298901E-2</v>
      </c>
      <c r="J571" s="17"/>
      <c r="K571" s="17">
        <v>0.10314602794269501</v>
      </c>
      <c r="L571" s="17">
        <v>8.5943995032387796E-2</v>
      </c>
      <c r="M571" s="17"/>
      <c r="N571" s="17">
        <v>9.1959750968829301E-2</v>
      </c>
      <c r="O571" s="17">
        <v>5.9906947227226899E-2</v>
      </c>
      <c r="P571" s="17">
        <v>6.9181176544845194E-2</v>
      </c>
      <c r="Q571" s="17">
        <v>0.17271836410958499</v>
      </c>
      <c r="R571" s="17">
        <v>0.170385132279914</v>
      </c>
      <c r="S571" s="17"/>
      <c r="T571" s="17">
        <v>0.111253643919223</v>
      </c>
      <c r="U571" s="17">
        <v>8.9656457207237E-2</v>
      </c>
      <c r="V571" s="17">
        <v>0.13928705866407301</v>
      </c>
      <c r="W571" s="17">
        <v>8.4268230840369801E-2</v>
      </c>
      <c r="X571" s="17">
        <v>5.68827642890814E-2</v>
      </c>
    </row>
    <row r="572" spans="2:24">
      <c r="B572" t="s">
        <v>208</v>
      </c>
      <c r="C572" s="17">
        <v>0.27562647015896202</v>
      </c>
      <c r="D572" s="17">
        <v>0.218834064532901</v>
      </c>
      <c r="E572" s="17">
        <v>0.27595518629101701</v>
      </c>
      <c r="F572" s="17">
        <v>0.25410980628088298</v>
      </c>
      <c r="G572" s="17">
        <v>0.24159746925550299</v>
      </c>
      <c r="H572" s="17">
        <v>0.33686946274305202</v>
      </c>
      <c r="I572" s="17">
        <v>0.31436824699758797</v>
      </c>
      <c r="J572" s="17"/>
      <c r="K572" s="17">
        <v>0.29324551781825697</v>
      </c>
      <c r="L572" s="17">
        <v>0.25879118700093301</v>
      </c>
      <c r="M572" s="17"/>
      <c r="N572" s="17">
        <v>0.254158218929182</v>
      </c>
      <c r="O572" s="17">
        <v>0.25501805240649</v>
      </c>
      <c r="P572" s="17">
        <v>0.305649264826103</v>
      </c>
      <c r="Q572" s="17">
        <v>0.24868273970354501</v>
      </c>
      <c r="R572" s="17">
        <v>0.36871394380982198</v>
      </c>
      <c r="S572" s="17"/>
      <c r="T572" s="17">
        <v>0.34228593376899202</v>
      </c>
      <c r="U572" s="17">
        <v>0.25260096290631401</v>
      </c>
      <c r="V572" s="17">
        <v>0.30886108404760998</v>
      </c>
      <c r="W572" s="17">
        <v>0.23991009213183201</v>
      </c>
      <c r="X572" s="17">
        <v>0.366206604801322</v>
      </c>
    </row>
    <row r="573" spans="2:24">
      <c r="B573" t="s">
        <v>209</v>
      </c>
      <c r="C573" s="17">
        <v>0.27876005734189202</v>
      </c>
      <c r="D573" s="17">
        <v>0.32071260065635299</v>
      </c>
      <c r="E573" s="17">
        <v>0.22729604846917101</v>
      </c>
      <c r="F573" s="17">
        <v>0.305185510431353</v>
      </c>
      <c r="G573" s="17">
        <v>0.26271820183704397</v>
      </c>
      <c r="H573" s="17">
        <v>0.28409788728968199</v>
      </c>
      <c r="I573" s="17">
        <v>0.28472808243931402</v>
      </c>
      <c r="J573" s="17"/>
      <c r="K573" s="17">
        <v>0.26573322257465398</v>
      </c>
      <c r="L573" s="17">
        <v>0.29237407467750398</v>
      </c>
      <c r="M573" s="17"/>
      <c r="N573" s="17">
        <v>0.28382883855752999</v>
      </c>
      <c r="O573" s="17">
        <v>0.29450517097739498</v>
      </c>
      <c r="P573" s="17">
        <v>0.259735854520246</v>
      </c>
      <c r="Q573" s="17">
        <v>0.33998376620930099</v>
      </c>
      <c r="R573" s="17">
        <v>0.221504464423047</v>
      </c>
      <c r="S573" s="17"/>
      <c r="T573" s="17">
        <v>0.235311297529645</v>
      </c>
      <c r="U573" s="17">
        <v>0.283909573202626</v>
      </c>
      <c r="V573" s="17">
        <v>0.292444604444625</v>
      </c>
      <c r="W573" s="17">
        <v>0.30677166480478701</v>
      </c>
      <c r="X573" s="17">
        <v>0.25512705764869897</v>
      </c>
    </row>
    <row r="574" spans="2:24">
      <c r="B574" t="s">
        <v>210</v>
      </c>
      <c r="C574" s="17">
        <v>0.13979809000605201</v>
      </c>
      <c r="D574" s="17">
        <v>0.16190765812812299</v>
      </c>
      <c r="E574" s="17">
        <v>0.13242900881206501</v>
      </c>
      <c r="F574" s="17">
        <v>0.13918077408377499</v>
      </c>
      <c r="G574" s="17">
        <v>0.10352102300075</v>
      </c>
      <c r="H574" s="17">
        <v>0.158635061758685</v>
      </c>
      <c r="I574" s="17">
        <v>0.14993062399229601</v>
      </c>
      <c r="J574" s="17"/>
      <c r="K574" s="17">
        <v>0.141939486780224</v>
      </c>
      <c r="L574" s="17">
        <v>0.13800895229502499</v>
      </c>
      <c r="M574" s="17"/>
      <c r="N574" s="17">
        <v>0.124105878113259</v>
      </c>
      <c r="O574" s="17">
        <v>0.14509177121420899</v>
      </c>
      <c r="P574" s="17">
        <v>0.15269533096631999</v>
      </c>
      <c r="Q574" s="17">
        <v>0.167525230736839</v>
      </c>
      <c r="R574" s="17">
        <v>0.118447172301768</v>
      </c>
      <c r="S574" s="17"/>
      <c r="T574" s="17">
        <v>0.17882889792098</v>
      </c>
      <c r="U574" s="17">
        <v>0.17063458690890801</v>
      </c>
      <c r="V574" s="17">
        <v>0.114459170685453</v>
      </c>
      <c r="W574" s="17">
        <v>0.15478925562620199</v>
      </c>
      <c r="X574" s="17">
        <v>0.16810665395037799</v>
      </c>
    </row>
    <row r="575" spans="2:24">
      <c r="B575" t="s">
        <v>211</v>
      </c>
      <c r="C575" s="17">
        <v>0.14180807907057899</v>
      </c>
      <c r="D575" s="17">
        <v>0.12532752319233101</v>
      </c>
      <c r="E575" s="17">
        <v>0.16134173275508601</v>
      </c>
      <c r="F575" s="17">
        <v>0.129976133706279</v>
      </c>
      <c r="G575" s="17">
        <v>0.20705845326962499</v>
      </c>
      <c r="H575" s="17">
        <v>0.10569506115675199</v>
      </c>
      <c r="I575" s="17">
        <v>0.11649456177791399</v>
      </c>
      <c r="J575" s="17"/>
      <c r="K575" s="17">
        <v>0.14924275881166801</v>
      </c>
      <c r="L575" s="17">
        <v>0.13476578101966499</v>
      </c>
      <c r="M575" s="17"/>
      <c r="N575" s="17">
        <v>0.160898812535995</v>
      </c>
      <c r="O575" s="17">
        <v>0.17407311660656899</v>
      </c>
      <c r="P575" s="17">
        <v>0.15759061219460899</v>
      </c>
      <c r="Q575" s="17">
        <v>1.16562522034391E-2</v>
      </c>
      <c r="R575" s="17">
        <v>0.111209027573644</v>
      </c>
      <c r="S575" s="17"/>
      <c r="T575" s="17">
        <v>8.6525241610725903E-2</v>
      </c>
      <c r="U575" s="17">
        <v>0.15054639358187899</v>
      </c>
      <c r="V575" s="17">
        <v>9.9398073939642506E-2</v>
      </c>
      <c r="W575" s="17">
        <v>0.16228622152448599</v>
      </c>
      <c r="X575" s="17">
        <v>9.7169249313620101E-2</v>
      </c>
    </row>
    <row r="576" spans="2:24">
      <c r="B576" t="s">
        <v>61</v>
      </c>
      <c r="C576" s="17">
        <v>6.9605537168839604E-2</v>
      </c>
      <c r="D576" s="17">
        <v>9.2942456775606294E-2</v>
      </c>
      <c r="E576" s="17">
        <v>6.21451970679135E-2</v>
      </c>
      <c r="F576" s="17">
        <v>6.0575629536266003E-2</v>
      </c>
      <c r="G576" s="17">
        <v>8.4801075536791198E-2</v>
      </c>
      <c r="H576" s="17">
        <v>4.3986746842842803E-2</v>
      </c>
      <c r="I576" s="17">
        <v>7.3394608568589606E-2</v>
      </c>
      <c r="J576" s="17"/>
      <c r="K576" s="17">
        <v>4.6692986072502697E-2</v>
      </c>
      <c r="L576" s="17">
        <v>9.0116009974484906E-2</v>
      </c>
      <c r="M576" s="17"/>
      <c r="N576" s="17">
        <v>8.5048500895204202E-2</v>
      </c>
      <c r="O576" s="17">
        <v>7.1404941568109198E-2</v>
      </c>
      <c r="P576" s="17">
        <v>5.5147760947876601E-2</v>
      </c>
      <c r="Q576" s="17">
        <v>5.9433647037291502E-2</v>
      </c>
      <c r="R576" s="17">
        <v>9.7402596118058796E-3</v>
      </c>
      <c r="S576" s="17"/>
      <c r="T576" s="17">
        <v>4.5794985250433497E-2</v>
      </c>
      <c r="U576" s="17">
        <v>5.2652026193036397E-2</v>
      </c>
      <c r="V576" s="17">
        <v>4.5550008218596297E-2</v>
      </c>
      <c r="W576" s="17">
        <v>5.1974535072322997E-2</v>
      </c>
      <c r="X576" s="17">
        <v>5.6507669996899497E-2</v>
      </c>
    </row>
    <row r="577" spans="2:24">
      <c r="C577" s="17"/>
      <c r="D577" s="17"/>
      <c r="E577" s="17"/>
      <c r="F577" s="17"/>
      <c r="G577" s="17"/>
      <c r="H577" s="17"/>
      <c r="I577" s="17"/>
      <c r="J577" s="17"/>
      <c r="K577" s="17"/>
      <c r="L577" s="17"/>
      <c r="M577" s="17"/>
      <c r="N577" s="17"/>
      <c r="O577" s="17"/>
      <c r="P577" s="17"/>
      <c r="Q577" s="17"/>
      <c r="R577" s="17"/>
      <c r="S577" s="17"/>
      <c r="T577" s="17"/>
      <c r="U577" s="17"/>
      <c r="V577" s="17"/>
      <c r="W577" s="17"/>
      <c r="X577" s="17"/>
    </row>
    <row r="578" spans="2:24">
      <c r="B578" s="6" t="s">
        <v>215</v>
      </c>
      <c r="C578" s="17"/>
      <c r="D578" s="17"/>
      <c r="E578" s="17"/>
      <c r="F578" s="17"/>
      <c r="G578" s="17"/>
      <c r="H578" s="17"/>
      <c r="I578" s="17"/>
      <c r="J578" s="17"/>
      <c r="K578" s="17"/>
      <c r="L578" s="17"/>
      <c r="M578" s="17"/>
      <c r="N578" s="17"/>
      <c r="O578" s="17"/>
      <c r="P578" s="17"/>
      <c r="Q578" s="17"/>
      <c r="R578" s="17"/>
      <c r="S578" s="17"/>
      <c r="T578" s="17"/>
      <c r="U578" s="17"/>
      <c r="V578" s="17"/>
      <c r="W578" s="17"/>
      <c r="X578" s="17"/>
    </row>
    <row r="579" spans="2:24">
      <c r="B579" s="21" t="s">
        <v>16</v>
      </c>
      <c r="C579" s="17"/>
      <c r="D579" s="17"/>
      <c r="E579" s="17"/>
      <c r="F579" s="17"/>
      <c r="G579" s="17"/>
      <c r="H579" s="17"/>
      <c r="I579" s="17"/>
      <c r="J579" s="17"/>
      <c r="K579" s="17"/>
      <c r="L579" s="17"/>
      <c r="M579" s="17"/>
      <c r="N579" s="17"/>
      <c r="O579" s="17"/>
      <c r="P579" s="17"/>
      <c r="Q579" s="17"/>
      <c r="R579" s="17"/>
      <c r="S579" s="17"/>
      <c r="T579" s="17"/>
      <c r="U579" s="17"/>
      <c r="V579" s="17"/>
      <c r="W579" s="17"/>
      <c r="X579" s="17"/>
    </row>
    <row r="580" spans="2:24">
      <c r="B580" t="s">
        <v>207</v>
      </c>
      <c r="C580" s="17">
        <v>7.0560845765171104E-2</v>
      </c>
      <c r="D580" s="17">
        <v>5.4440671602411603E-2</v>
      </c>
      <c r="E580" s="17">
        <v>7.5947297509005599E-2</v>
      </c>
      <c r="F580" s="17">
        <v>9.4077648991293603E-2</v>
      </c>
      <c r="G580" s="17">
        <v>6.6034940700606101E-2</v>
      </c>
      <c r="H580" s="17">
        <v>8.6618568052382897E-2</v>
      </c>
      <c r="I580" s="17">
        <v>5.5210686886982101E-2</v>
      </c>
      <c r="J580" s="17"/>
      <c r="K580" s="17">
        <v>8.0345622888599005E-2</v>
      </c>
      <c r="L580" s="17">
        <v>6.0538290748965197E-2</v>
      </c>
      <c r="M580" s="17"/>
      <c r="N580" s="17">
        <v>8.0049742225864098E-2</v>
      </c>
      <c r="O580" s="17">
        <v>6.1423161331439699E-2</v>
      </c>
      <c r="P580" s="17">
        <v>4.1694043050250602E-2</v>
      </c>
      <c r="Q580" s="17">
        <v>3.5914615137695498E-2</v>
      </c>
      <c r="R580" s="17">
        <v>0.15416978227115299</v>
      </c>
      <c r="S580" s="17"/>
      <c r="T580" s="17">
        <v>0.112702014877369</v>
      </c>
      <c r="U580" s="17">
        <v>8.0020850503168095E-2</v>
      </c>
      <c r="V580" s="17">
        <v>4.7440693336419502E-2</v>
      </c>
      <c r="W580" s="17">
        <v>8.2761030370744101E-2</v>
      </c>
      <c r="X580" s="17">
        <v>6.82998934849815E-2</v>
      </c>
    </row>
    <row r="581" spans="2:24">
      <c r="B581" t="s">
        <v>208</v>
      </c>
      <c r="C581" s="17">
        <v>0.251022945447408</v>
      </c>
      <c r="D581" s="17">
        <v>0.22391190110918499</v>
      </c>
      <c r="E581" s="17">
        <v>0.30166233213405003</v>
      </c>
      <c r="F581" s="17">
        <v>0.241523638491977</v>
      </c>
      <c r="G581" s="17">
        <v>0.22032067366103</v>
      </c>
      <c r="H581" s="17">
        <v>0.23407464081030899</v>
      </c>
      <c r="I581" s="17">
        <v>0.27428532208585499</v>
      </c>
      <c r="J581" s="17"/>
      <c r="K581" s="17">
        <v>0.24932183360844901</v>
      </c>
      <c r="L581" s="17">
        <v>0.25345655497528302</v>
      </c>
      <c r="M581" s="17"/>
      <c r="N581" s="17">
        <v>0.222026786350834</v>
      </c>
      <c r="O581" s="17">
        <v>0.25479006823745098</v>
      </c>
      <c r="P581" s="17">
        <v>0.25881915944848199</v>
      </c>
      <c r="Q581" s="17">
        <v>0.257046566472237</v>
      </c>
      <c r="R581" s="17">
        <v>0.29288835079224002</v>
      </c>
      <c r="S581" s="17"/>
      <c r="T581" s="17">
        <v>0.29921904619947498</v>
      </c>
      <c r="U581" s="17">
        <v>0.223593024971636</v>
      </c>
      <c r="V581" s="17">
        <v>0.30959781622378402</v>
      </c>
      <c r="W581" s="17">
        <v>0.19320947237424399</v>
      </c>
      <c r="X581" s="17">
        <v>0.35289236326802398</v>
      </c>
    </row>
    <row r="582" spans="2:24">
      <c r="B582" t="s">
        <v>209</v>
      </c>
      <c r="C582" s="17">
        <v>0.24500987859339099</v>
      </c>
      <c r="D582" s="17">
        <v>0.193523932167459</v>
      </c>
      <c r="E582" s="17">
        <v>0.207221172381129</v>
      </c>
      <c r="F582" s="17">
        <v>0.26012413196207601</v>
      </c>
      <c r="G582" s="17">
        <v>0.30441191875533902</v>
      </c>
      <c r="H582" s="17">
        <v>0.22702598091124301</v>
      </c>
      <c r="I582" s="17">
        <v>0.26000251136961799</v>
      </c>
      <c r="J582" s="17"/>
      <c r="K582" s="17">
        <v>0.24047728390022399</v>
      </c>
      <c r="L582" s="17">
        <v>0.25038159413348099</v>
      </c>
      <c r="M582" s="17"/>
      <c r="N582" s="17">
        <v>0.25730272145522298</v>
      </c>
      <c r="O582" s="17">
        <v>0.26492971630258</v>
      </c>
      <c r="P582" s="17">
        <v>0.19313258103533101</v>
      </c>
      <c r="Q582" s="17">
        <v>0.336887377447184</v>
      </c>
      <c r="R582" s="17">
        <v>0.18768560117251901</v>
      </c>
      <c r="S582" s="17"/>
      <c r="T582" s="17">
        <v>0.20515164222948001</v>
      </c>
      <c r="U582" s="17">
        <v>0.27843990329091201</v>
      </c>
      <c r="V582" s="17">
        <v>0.26327239176343997</v>
      </c>
      <c r="W582" s="17">
        <v>0.19037379618189501</v>
      </c>
      <c r="X582" s="17">
        <v>0.257899598637087</v>
      </c>
    </row>
    <row r="583" spans="2:24">
      <c r="B583" t="s">
        <v>210</v>
      </c>
      <c r="C583" s="17">
        <v>0.18057081995597801</v>
      </c>
      <c r="D583" s="17">
        <v>0.243136330201629</v>
      </c>
      <c r="E583" s="17">
        <v>0.167962360286636</v>
      </c>
      <c r="F583" s="17">
        <v>0.16350270050751101</v>
      </c>
      <c r="G583" s="17">
        <v>0.11446149497421799</v>
      </c>
      <c r="H583" s="17">
        <v>0.18814218215149101</v>
      </c>
      <c r="I583" s="17">
        <v>0.20776724244877701</v>
      </c>
      <c r="J583" s="17"/>
      <c r="K583" s="17">
        <v>0.17488919860525201</v>
      </c>
      <c r="L583" s="17">
        <v>0.186972077706729</v>
      </c>
      <c r="M583" s="17"/>
      <c r="N583" s="17">
        <v>0.16206002883207099</v>
      </c>
      <c r="O583" s="17">
        <v>0.15770717957995001</v>
      </c>
      <c r="P583" s="17">
        <v>0.25306732761223399</v>
      </c>
      <c r="Q583" s="17">
        <v>0.20410011235636399</v>
      </c>
      <c r="R583" s="17">
        <v>0.17542804105816501</v>
      </c>
      <c r="S583" s="17"/>
      <c r="T583" s="17">
        <v>0.201917398207766</v>
      </c>
      <c r="U583" s="17">
        <v>0.147785345889027</v>
      </c>
      <c r="V583" s="17">
        <v>0.1872037833546</v>
      </c>
      <c r="W583" s="17">
        <v>0.221845875778794</v>
      </c>
      <c r="X583" s="17">
        <v>0.17065770471255201</v>
      </c>
    </row>
    <row r="584" spans="2:24">
      <c r="B584" t="s">
        <v>211</v>
      </c>
      <c r="C584" s="17">
        <v>0.18778101845426201</v>
      </c>
      <c r="D584" s="17">
        <v>0.19907901811373799</v>
      </c>
      <c r="E584" s="17">
        <v>0.20095171130169301</v>
      </c>
      <c r="F584" s="17">
        <v>0.185916396851661</v>
      </c>
      <c r="G584" s="17">
        <v>0.247433770222314</v>
      </c>
      <c r="H584" s="17">
        <v>0.20695877202916099</v>
      </c>
      <c r="I584" s="17">
        <v>0.112084977775675</v>
      </c>
      <c r="J584" s="17"/>
      <c r="K584" s="17">
        <v>0.19678731922135601</v>
      </c>
      <c r="L584" s="17">
        <v>0.17625322111314401</v>
      </c>
      <c r="M584" s="17"/>
      <c r="N584" s="17">
        <v>0.21175300164636399</v>
      </c>
      <c r="O584" s="17">
        <v>0.22380629456658299</v>
      </c>
      <c r="P584" s="17">
        <v>0.179939603324864</v>
      </c>
      <c r="Q584" s="17">
        <v>0.108685038931237</v>
      </c>
      <c r="R584" s="17">
        <v>0.179656917675099</v>
      </c>
      <c r="S584" s="17"/>
      <c r="T584" s="17">
        <v>0.145677134521107</v>
      </c>
      <c r="U584" s="17">
        <v>0.241201366416223</v>
      </c>
      <c r="V584" s="17">
        <v>0.144627330000758</v>
      </c>
      <c r="W584" s="17">
        <v>0.22173939253410299</v>
      </c>
      <c r="X584" s="17">
        <v>6.5371136570623004E-2</v>
      </c>
    </row>
    <row r="585" spans="2:24">
      <c r="B585" t="s">
        <v>61</v>
      </c>
      <c r="C585" s="17">
        <v>6.50544917837899E-2</v>
      </c>
      <c r="D585" s="17">
        <v>8.5908146805577096E-2</v>
      </c>
      <c r="E585" s="17">
        <v>4.62551263874856E-2</v>
      </c>
      <c r="F585" s="17">
        <v>5.4855483195481197E-2</v>
      </c>
      <c r="G585" s="17">
        <v>4.7337201686493101E-2</v>
      </c>
      <c r="H585" s="17">
        <v>5.7179856045412501E-2</v>
      </c>
      <c r="I585" s="17">
        <v>9.06492594330921E-2</v>
      </c>
      <c r="J585" s="17"/>
      <c r="K585" s="17">
        <v>5.81787417761205E-2</v>
      </c>
      <c r="L585" s="17">
        <v>7.2398261322397295E-2</v>
      </c>
      <c r="M585" s="17"/>
      <c r="N585" s="17">
        <v>6.6807719489643397E-2</v>
      </c>
      <c r="O585" s="17">
        <v>3.7343579981996097E-2</v>
      </c>
      <c r="P585" s="17">
        <v>7.3347285528838693E-2</v>
      </c>
      <c r="Q585" s="17">
        <v>5.7366289655283197E-2</v>
      </c>
      <c r="R585" s="17">
        <v>1.0171307030824601E-2</v>
      </c>
      <c r="S585" s="17"/>
      <c r="T585" s="17">
        <v>3.53327639648034E-2</v>
      </c>
      <c r="U585" s="17">
        <v>2.8959508929033501E-2</v>
      </c>
      <c r="V585" s="17">
        <v>4.7857985320998699E-2</v>
      </c>
      <c r="W585" s="17">
        <v>9.0070432760220198E-2</v>
      </c>
      <c r="X585" s="17">
        <v>8.4879303326732505E-2</v>
      </c>
    </row>
    <row r="586" spans="2:24">
      <c r="C586" s="17"/>
      <c r="D586" s="17"/>
      <c r="E586" s="17"/>
      <c r="F586" s="17"/>
      <c r="G586" s="17"/>
      <c r="H586" s="17"/>
      <c r="I586" s="17"/>
      <c r="J586" s="17"/>
      <c r="K586" s="17"/>
      <c r="L586" s="17"/>
      <c r="M586" s="17"/>
      <c r="N586" s="17"/>
      <c r="O586" s="17"/>
      <c r="P586" s="17"/>
      <c r="Q586" s="17"/>
      <c r="R586" s="17"/>
      <c r="S586" s="17"/>
      <c r="T586" s="17"/>
      <c r="U586" s="17"/>
      <c r="V586" s="17"/>
      <c r="W586" s="17"/>
      <c r="X586" s="17"/>
    </row>
    <row r="587" spans="2:24">
      <c r="C587" s="17"/>
      <c r="D587" s="17"/>
      <c r="E587" s="17"/>
      <c r="F587" s="17"/>
      <c r="G587" s="17"/>
      <c r="H587" s="17"/>
      <c r="I587" s="17"/>
      <c r="J587" s="17"/>
      <c r="K587" s="17"/>
      <c r="L587" s="17"/>
      <c r="M587" s="17"/>
      <c r="N587" s="17"/>
      <c r="O587" s="17"/>
      <c r="P587" s="17"/>
      <c r="Q587" s="17"/>
      <c r="R587" s="17"/>
      <c r="S587" s="17"/>
      <c r="T587" s="17"/>
      <c r="U587" s="17"/>
      <c r="V587" s="17"/>
      <c r="W587" s="17"/>
      <c r="X587" s="17"/>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X16"/>
  <sheetViews>
    <sheetView showGridLines="0" workbookViewId="0">
      <pane xSplit="2" topLeftCell="R1" activePane="topRight" state="frozen"/>
      <selection pane="topRight" activeCell="L6" sqref="L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44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45</v>
      </c>
      <c r="C9" s="17">
        <v>0.24059686981068601</v>
      </c>
      <c r="D9" s="17">
        <v>0.40949084068587299</v>
      </c>
      <c r="E9" s="17">
        <v>0.30986588643101998</v>
      </c>
      <c r="F9" s="17">
        <v>0.30677339640749401</v>
      </c>
      <c r="G9" s="17">
        <v>0.22098933210503699</v>
      </c>
      <c r="H9" s="17">
        <v>0.148871200371754</v>
      </c>
      <c r="I9" s="17">
        <v>9.5925619933271394E-2</v>
      </c>
      <c r="J9" s="17"/>
      <c r="K9" s="17">
        <v>0.253687702732669</v>
      </c>
      <c r="L9" s="17">
        <v>0.228996615089581</v>
      </c>
      <c r="M9" s="17"/>
      <c r="N9" s="17">
        <v>0.20656957224750599</v>
      </c>
      <c r="O9" s="17">
        <v>0.23739191181733801</v>
      </c>
      <c r="P9" s="17">
        <v>0.24617303425011</v>
      </c>
      <c r="Q9" s="17">
        <v>0.221778484262801</v>
      </c>
      <c r="R9" s="17">
        <v>0.349451642412684</v>
      </c>
      <c r="S9" s="17"/>
      <c r="T9" s="17">
        <v>0.31699299366196998</v>
      </c>
      <c r="U9" s="17">
        <v>0.22598436687031201</v>
      </c>
      <c r="V9" s="17">
        <v>0.20621330960797901</v>
      </c>
      <c r="W9" s="17">
        <v>0.31379614687430402</v>
      </c>
      <c r="X9" s="17">
        <v>0.20558475323560099</v>
      </c>
    </row>
    <row r="10" spans="2:24">
      <c r="B10" s="18" t="s">
        <v>46</v>
      </c>
      <c r="C10" s="17">
        <v>0.63263281564999696</v>
      </c>
      <c r="D10" s="17">
        <v>0.47437860313839503</v>
      </c>
      <c r="E10" s="17">
        <v>0.60054837320403098</v>
      </c>
      <c r="F10" s="17">
        <v>0.57024768878255006</v>
      </c>
      <c r="G10" s="17">
        <v>0.62083362512409901</v>
      </c>
      <c r="H10" s="17">
        <v>0.70715974977257701</v>
      </c>
      <c r="I10" s="17">
        <v>0.773931814512128</v>
      </c>
      <c r="J10" s="17"/>
      <c r="K10" s="17">
        <v>0.61160463735307802</v>
      </c>
      <c r="L10" s="17">
        <v>0.65334715973570201</v>
      </c>
      <c r="M10" s="17"/>
      <c r="N10" s="17">
        <v>0.63495774442194897</v>
      </c>
      <c r="O10" s="17">
        <v>0.64251077841387205</v>
      </c>
      <c r="P10" s="17">
        <v>0.649761781757353</v>
      </c>
      <c r="Q10" s="17">
        <v>0.68681580149647603</v>
      </c>
      <c r="R10" s="17">
        <v>0.57236488114196704</v>
      </c>
      <c r="S10" s="17"/>
      <c r="T10" s="17">
        <v>0.59906583470527497</v>
      </c>
      <c r="U10" s="17">
        <v>0.65002266521298102</v>
      </c>
      <c r="V10" s="17">
        <v>0.68589784841276003</v>
      </c>
      <c r="W10" s="17">
        <v>0.54900906622965295</v>
      </c>
      <c r="X10" s="17">
        <v>0.66690271651599198</v>
      </c>
    </row>
    <row r="11" spans="2:24">
      <c r="B11" s="18" t="s">
        <v>47</v>
      </c>
      <c r="C11" s="19">
        <v>0.126770314539318</v>
      </c>
      <c r="D11" s="19">
        <v>0.11613055617573199</v>
      </c>
      <c r="E11" s="19">
        <v>8.9585740364948804E-2</v>
      </c>
      <c r="F11" s="19">
        <v>0.122978914809956</v>
      </c>
      <c r="G11" s="19">
        <v>0.158177042770865</v>
      </c>
      <c r="H11" s="19">
        <v>0.143969049855669</v>
      </c>
      <c r="I11" s="19">
        <v>0.13014256555459999</v>
      </c>
      <c r="J11" s="19"/>
      <c r="K11" s="19">
        <v>0.13470765991425299</v>
      </c>
      <c r="L11" s="19">
        <v>0.11765622517471699</v>
      </c>
      <c r="M11" s="19"/>
      <c r="N11" s="19">
        <v>0.15847268333054501</v>
      </c>
      <c r="O11" s="19">
        <v>0.12009730976879</v>
      </c>
      <c r="P11" s="19">
        <v>0.104065183992537</v>
      </c>
      <c r="Q11" s="19">
        <v>9.1405714240723301E-2</v>
      </c>
      <c r="R11" s="19">
        <v>7.8183476445348801E-2</v>
      </c>
      <c r="S11" s="19"/>
      <c r="T11" s="19">
        <v>8.3941171632754996E-2</v>
      </c>
      <c r="U11" s="19">
        <v>0.123992967916707</v>
      </c>
      <c r="V11" s="19">
        <v>0.107888841979262</v>
      </c>
      <c r="W11" s="19">
        <v>0.137194786896043</v>
      </c>
      <c r="X11" s="19">
        <v>0.127512530248408</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16"/>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48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49</v>
      </c>
      <c r="C9" s="17">
        <v>0.212419547611053</v>
      </c>
      <c r="D9" s="17">
        <v>0.305141199707122</v>
      </c>
      <c r="E9" s="17">
        <v>0.362755916084192</v>
      </c>
      <c r="F9" s="17">
        <v>0.262874745223451</v>
      </c>
      <c r="G9" s="17">
        <v>0.16891739785026899</v>
      </c>
      <c r="H9" s="17">
        <v>0.12570921801865501</v>
      </c>
      <c r="I9" s="17">
        <v>8.1016728414514697E-2</v>
      </c>
      <c r="J9" s="17"/>
      <c r="K9" s="17">
        <v>0.256320042393473</v>
      </c>
      <c r="L9" s="17">
        <v>0.17057019649310101</v>
      </c>
      <c r="M9" s="17"/>
      <c r="N9" s="17">
        <v>0.151273934637565</v>
      </c>
      <c r="O9" s="17">
        <v>0.19164304197428</v>
      </c>
      <c r="P9" s="17">
        <v>0.19967851202769499</v>
      </c>
      <c r="Q9" s="17">
        <v>0.25076072533497501</v>
      </c>
      <c r="R9" s="17">
        <v>0.41970901898551499</v>
      </c>
      <c r="S9" s="17"/>
      <c r="T9" s="17">
        <v>0.32548936336019302</v>
      </c>
      <c r="U9" s="17">
        <v>0.18326495448286201</v>
      </c>
      <c r="V9" s="17">
        <v>0.19486422323976699</v>
      </c>
      <c r="W9" s="17">
        <v>0.22760048297148999</v>
      </c>
      <c r="X9" s="17">
        <v>0.23252391464594599</v>
      </c>
    </row>
    <row r="10" spans="2:24" ht="57.95">
      <c r="B10" s="18" t="s">
        <v>50</v>
      </c>
      <c r="C10" s="17">
        <v>0.42008090258401398</v>
      </c>
      <c r="D10" s="17">
        <v>0.502096417456388</v>
      </c>
      <c r="E10" s="17">
        <v>0.42235485416922802</v>
      </c>
      <c r="F10" s="17">
        <v>0.423463050713352</v>
      </c>
      <c r="G10" s="17">
        <v>0.47837541450939403</v>
      </c>
      <c r="H10" s="17">
        <v>0.42017975109268801</v>
      </c>
      <c r="I10" s="17">
        <v>0.31385181321703198</v>
      </c>
      <c r="J10" s="17"/>
      <c r="K10" s="17">
        <v>0.41771648528602301</v>
      </c>
      <c r="L10" s="17">
        <v>0.42151331496197902</v>
      </c>
      <c r="M10" s="17"/>
      <c r="N10" s="17">
        <v>0.370157404455698</v>
      </c>
      <c r="O10" s="17">
        <v>0.41860505762547101</v>
      </c>
      <c r="P10" s="17">
        <v>0.43979618096474998</v>
      </c>
      <c r="Q10" s="17">
        <v>0.49761002952696498</v>
      </c>
      <c r="R10" s="17">
        <v>0.40398773039379399</v>
      </c>
      <c r="S10" s="17"/>
      <c r="T10" s="17">
        <v>0.41569840029975602</v>
      </c>
      <c r="U10" s="17">
        <v>0.42809434045776501</v>
      </c>
      <c r="V10" s="17">
        <v>0.42021926676451199</v>
      </c>
      <c r="W10" s="17">
        <v>0.46692021797900302</v>
      </c>
      <c r="X10" s="17">
        <v>0.40250029327221798</v>
      </c>
    </row>
    <row r="11" spans="2:24" ht="43.5">
      <c r="B11" s="18" t="s">
        <v>51</v>
      </c>
      <c r="C11" s="19">
        <v>0.36749954980493199</v>
      </c>
      <c r="D11" s="19">
        <v>0.19276238283649</v>
      </c>
      <c r="E11" s="19">
        <v>0.21488922974658001</v>
      </c>
      <c r="F11" s="19">
        <v>0.313662204063197</v>
      </c>
      <c r="G11" s="19">
        <v>0.35270718764033798</v>
      </c>
      <c r="H11" s="19">
        <v>0.45411103088865701</v>
      </c>
      <c r="I11" s="19">
        <v>0.60513145836845295</v>
      </c>
      <c r="J11" s="19"/>
      <c r="K11" s="19">
        <v>0.32596347232050399</v>
      </c>
      <c r="L11" s="19">
        <v>0.40791648854492102</v>
      </c>
      <c r="M11" s="19"/>
      <c r="N11" s="19">
        <v>0.478568660906737</v>
      </c>
      <c r="O11" s="19">
        <v>0.38975190040024899</v>
      </c>
      <c r="P11" s="19">
        <v>0.36052530700755497</v>
      </c>
      <c r="Q11" s="19">
        <v>0.25162924513806001</v>
      </c>
      <c r="R11" s="19">
        <v>0.17630325062069099</v>
      </c>
      <c r="S11" s="19"/>
      <c r="T11" s="19">
        <v>0.25881223634005102</v>
      </c>
      <c r="U11" s="19">
        <v>0.38864070505937298</v>
      </c>
      <c r="V11" s="19">
        <v>0.38491650999572102</v>
      </c>
      <c r="W11" s="19">
        <v>0.30547929904950699</v>
      </c>
      <c r="X11" s="19">
        <v>0.364975792081836</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24"/>
  <sheetViews>
    <sheetView showGridLines="0" topLeftCell="A2" workbookViewId="0">
      <pane xSplit="2" topLeftCell="C1" activePane="topRight" state="frozen"/>
      <selection pane="topRight" activeCell="C9" sqref="C9"/>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52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57.95">
      <c r="B9" s="18" t="s">
        <v>53</v>
      </c>
      <c r="C9" s="17">
        <v>0.58121024906837704</v>
      </c>
      <c r="D9" s="17">
        <v>0.56261820331844004</v>
      </c>
      <c r="E9" s="17">
        <v>0.641858136368752</v>
      </c>
      <c r="F9" s="17">
        <v>0.595997791636108</v>
      </c>
      <c r="G9" s="17">
        <v>0.58201957343440802</v>
      </c>
      <c r="H9" s="17">
        <v>0.57895093399512298</v>
      </c>
      <c r="I9" s="17">
        <v>0.53293979281169701</v>
      </c>
      <c r="J9" s="17"/>
      <c r="K9" s="17">
        <v>0.57354404721348995</v>
      </c>
      <c r="L9" s="17">
        <v>0.58959342920783997</v>
      </c>
      <c r="M9" s="17"/>
      <c r="N9" s="17">
        <v>0.50540556012635396</v>
      </c>
      <c r="O9" s="17">
        <v>0.54703259002388505</v>
      </c>
      <c r="P9" s="17">
        <v>0.62712362533398902</v>
      </c>
      <c r="Q9" s="17">
        <v>0.64988651637038797</v>
      </c>
      <c r="R9" s="17">
        <v>0.69996289224210595</v>
      </c>
      <c r="S9" s="17"/>
      <c r="T9" s="17">
        <v>0.60157979556703201</v>
      </c>
      <c r="U9" s="17">
        <v>0.52133560333974305</v>
      </c>
      <c r="V9" s="17">
        <v>0.56935898384167205</v>
      </c>
      <c r="W9" s="17">
        <v>0.64942348629893498</v>
      </c>
      <c r="X9" s="17">
        <v>0.60513846346436395</v>
      </c>
    </row>
    <row r="10" spans="2:24" ht="29.1">
      <c r="B10" s="18" t="s">
        <v>54</v>
      </c>
      <c r="C10" s="17">
        <v>0.296441257667241</v>
      </c>
      <c r="D10" s="17">
        <v>0.48205997279087898</v>
      </c>
      <c r="E10" s="17">
        <v>0.313876285939863</v>
      </c>
      <c r="F10" s="17">
        <v>0.28907515298286202</v>
      </c>
      <c r="G10" s="17">
        <v>0.28940783502145201</v>
      </c>
      <c r="H10" s="17">
        <v>0.242877530936008</v>
      </c>
      <c r="I10" s="17">
        <v>0.20712499221443001</v>
      </c>
      <c r="J10" s="17"/>
      <c r="K10" s="17">
        <v>0.366625556653012</v>
      </c>
      <c r="L10" s="17">
        <v>0.228315978980346</v>
      </c>
      <c r="M10" s="17"/>
      <c r="N10" s="17">
        <v>0.22910761578734901</v>
      </c>
      <c r="O10" s="17">
        <v>0.28654695739951602</v>
      </c>
      <c r="P10" s="17">
        <v>0.354553509558236</v>
      </c>
      <c r="Q10" s="17">
        <v>0.36495695324611399</v>
      </c>
      <c r="R10" s="17">
        <v>0.30481398465399701</v>
      </c>
      <c r="S10" s="17"/>
      <c r="T10" s="17">
        <v>0.311571974934434</v>
      </c>
      <c r="U10" s="17">
        <v>0.31985879311485799</v>
      </c>
      <c r="V10" s="17">
        <v>0.27384896575700701</v>
      </c>
      <c r="W10" s="17">
        <v>0.38819754015090002</v>
      </c>
      <c r="X10" s="17">
        <v>0.26213247209777701</v>
      </c>
    </row>
    <row r="11" spans="2:24" ht="29.1">
      <c r="B11" s="18" t="s">
        <v>55</v>
      </c>
      <c r="C11" s="17">
        <v>0.262967580796861</v>
      </c>
      <c r="D11" s="17">
        <v>0.278116952359448</v>
      </c>
      <c r="E11" s="17">
        <v>0.31008698720011701</v>
      </c>
      <c r="F11" s="17">
        <v>0.28638809008770499</v>
      </c>
      <c r="G11" s="17">
        <v>0.25816257361272099</v>
      </c>
      <c r="H11" s="17">
        <v>0.24327720506407499</v>
      </c>
      <c r="I11" s="17">
        <v>0.21258871036152599</v>
      </c>
      <c r="J11" s="17"/>
      <c r="K11" s="17">
        <v>0.28570811217810799</v>
      </c>
      <c r="L11" s="17">
        <v>0.24204788794727</v>
      </c>
      <c r="M11" s="17"/>
      <c r="N11" s="17">
        <v>0.175553652173004</v>
      </c>
      <c r="O11" s="17">
        <v>0.27448632433891201</v>
      </c>
      <c r="P11" s="17">
        <v>0.30648112395106802</v>
      </c>
      <c r="Q11" s="17">
        <v>0.23165327778941899</v>
      </c>
      <c r="R11" s="17">
        <v>0.39282647484095001</v>
      </c>
      <c r="S11" s="17"/>
      <c r="T11" s="17">
        <v>0.34343383406927902</v>
      </c>
      <c r="U11" s="17">
        <v>0.266033873229372</v>
      </c>
      <c r="V11" s="17">
        <v>0.24385235648294101</v>
      </c>
      <c r="W11" s="17">
        <v>0.31341317472269398</v>
      </c>
      <c r="X11" s="17">
        <v>0.206743294336761</v>
      </c>
    </row>
    <row r="12" spans="2:24" ht="29.1">
      <c r="B12" s="18" t="s">
        <v>56</v>
      </c>
      <c r="C12" s="17">
        <v>0.25398147760371798</v>
      </c>
      <c r="D12" s="17">
        <v>0.431857153817853</v>
      </c>
      <c r="E12" s="17">
        <v>0.31722734684093101</v>
      </c>
      <c r="F12" s="17">
        <v>0.32249321366540801</v>
      </c>
      <c r="G12" s="17">
        <v>0.23009353216768599</v>
      </c>
      <c r="H12" s="17">
        <v>0.17757832839577101</v>
      </c>
      <c r="I12" s="17">
        <v>9.9562878549255898E-2</v>
      </c>
      <c r="J12" s="17"/>
      <c r="K12" s="17">
        <v>0.29278390655618403</v>
      </c>
      <c r="L12" s="17">
        <v>0.21732040636938901</v>
      </c>
      <c r="M12" s="17"/>
      <c r="N12" s="17">
        <v>0.17265659703493499</v>
      </c>
      <c r="O12" s="17">
        <v>0.24812229819161599</v>
      </c>
      <c r="P12" s="17">
        <v>0.28975514883155601</v>
      </c>
      <c r="Q12" s="17">
        <v>0.31736204345949998</v>
      </c>
      <c r="R12" s="17">
        <v>0.32072423237619302</v>
      </c>
      <c r="S12" s="17"/>
      <c r="T12" s="17">
        <v>0.28274234204693699</v>
      </c>
      <c r="U12" s="17">
        <v>0.203014649999815</v>
      </c>
      <c r="V12" s="17">
        <v>0.26024149039169497</v>
      </c>
      <c r="W12" s="17">
        <v>0.33738863922785201</v>
      </c>
      <c r="X12" s="17">
        <v>0.287310377874817</v>
      </c>
    </row>
    <row r="13" spans="2:24" ht="43.5">
      <c r="B13" s="18" t="s">
        <v>57</v>
      </c>
      <c r="C13" s="17">
        <v>0.21577890678814801</v>
      </c>
      <c r="D13" s="17">
        <v>0.22710749228830299</v>
      </c>
      <c r="E13" s="17">
        <v>0.26366503506581201</v>
      </c>
      <c r="F13" s="17">
        <v>0.26841918901052197</v>
      </c>
      <c r="G13" s="17">
        <v>0.18682772630561401</v>
      </c>
      <c r="H13" s="17">
        <v>0.18975190171129899</v>
      </c>
      <c r="I13" s="17">
        <v>0.16729591946750899</v>
      </c>
      <c r="J13" s="17"/>
      <c r="K13" s="17">
        <v>0.254500465218304</v>
      </c>
      <c r="L13" s="17">
        <v>0.17900743551534001</v>
      </c>
      <c r="M13" s="17"/>
      <c r="N13" s="17">
        <v>0.161937033521795</v>
      </c>
      <c r="O13" s="17">
        <v>0.19038338960704701</v>
      </c>
      <c r="P13" s="17">
        <v>0.247794158647936</v>
      </c>
      <c r="Q13" s="17">
        <v>0.25050100551049398</v>
      </c>
      <c r="R13" s="17">
        <v>0.329921404387156</v>
      </c>
      <c r="S13" s="17"/>
      <c r="T13" s="17">
        <v>0.26051766010712701</v>
      </c>
      <c r="U13" s="17">
        <v>0.19036088215702299</v>
      </c>
      <c r="V13" s="17">
        <v>0.18300459163757801</v>
      </c>
      <c r="W13" s="17">
        <v>0.36071665267443298</v>
      </c>
      <c r="X13" s="17">
        <v>0.206248547626072</v>
      </c>
    </row>
    <row r="14" spans="2:24" ht="29.1">
      <c r="B14" s="18" t="s">
        <v>58</v>
      </c>
      <c r="C14" s="17">
        <v>0.174873078259143</v>
      </c>
      <c r="D14" s="17">
        <v>0.45740865121941499</v>
      </c>
      <c r="E14" s="17">
        <v>0.261903584242687</v>
      </c>
      <c r="F14" s="17">
        <v>0.18736216384176099</v>
      </c>
      <c r="G14" s="17">
        <v>0.13625142328390999</v>
      </c>
      <c r="H14" s="17">
        <v>4.1460650756815202E-2</v>
      </c>
      <c r="I14" s="17">
        <v>2.7794235651079201E-2</v>
      </c>
      <c r="J14" s="17"/>
      <c r="K14" s="17">
        <v>0.16772495633705101</v>
      </c>
      <c r="L14" s="17">
        <v>0.18174125050984999</v>
      </c>
      <c r="M14" s="17"/>
      <c r="N14" s="17">
        <v>0.152635515870717</v>
      </c>
      <c r="O14" s="17">
        <v>0.15803946937438099</v>
      </c>
      <c r="P14" s="17">
        <v>0.167110852549824</v>
      </c>
      <c r="Q14" s="17">
        <v>0.22340779474807901</v>
      </c>
      <c r="R14" s="17">
        <v>0.23185449880713399</v>
      </c>
      <c r="S14" s="17"/>
      <c r="T14" s="17">
        <v>0.222123655649444</v>
      </c>
      <c r="U14" s="17">
        <v>0.16772881179420299</v>
      </c>
      <c r="V14" s="17">
        <v>0.143484926252543</v>
      </c>
      <c r="W14" s="17">
        <v>0.23799416646688701</v>
      </c>
      <c r="X14" s="17">
        <v>0.109357943496486</v>
      </c>
    </row>
    <row r="15" spans="2:24" ht="29.1">
      <c r="B15" s="18" t="s">
        <v>59</v>
      </c>
      <c r="C15" s="17">
        <v>0.16505153419366</v>
      </c>
      <c r="D15" s="17">
        <v>0.15669745221599601</v>
      </c>
      <c r="E15" s="17">
        <v>0.26204737461271199</v>
      </c>
      <c r="F15" s="17">
        <v>0.19451580498107701</v>
      </c>
      <c r="G15" s="17">
        <v>0.15646596383547601</v>
      </c>
      <c r="H15" s="17">
        <v>0.119774771754679</v>
      </c>
      <c r="I15" s="17">
        <v>0.10492231174328601</v>
      </c>
      <c r="J15" s="17"/>
      <c r="K15" s="17">
        <v>0.190929493681264</v>
      </c>
      <c r="L15" s="17">
        <v>0.13960060536962701</v>
      </c>
      <c r="M15" s="17"/>
      <c r="N15" s="17">
        <v>7.5553989421056802E-2</v>
      </c>
      <c r="O15" s="17">
        <v>0.15933608353525999</v>
      </c>
      <c r="P15" s="17">
        <v>0.18550859067004399</v>
      </c>
      <c r="Q15" s="17">
        <v>0.19229213031259301</v>
      </c>
      <c r="R15" s="17">
        <v>0.31575326209486698</v>
      </c>
      <c r="S15" s="17"/>
      <c r="T15" s="17">
        <v>0.23336952348968601</v>
      </c>
      <c r="U15" s="17">
        <v>0.150099052138713</v>
      </c>
      <c r="V15" s="17">
        <v>0.177449490347137</v>
      </c>
      <c r="W15" s="17">
        <v>0.21974648478779901</v>
      </c>
      <c r="X15" s="17">
        <v>0.21837437040256899</v>
      </c>
    </row>
    <row r="16" spans="2:24" ht="29.1">
      <c r="B16" s="18" t="s">
        <v>60</v>
      </c>
      <c r="C16" s="17">
        <v>9.0775268326443101E-2</v>
      </c>
      <c r="D16" s="17">
        <v>0.131173748784257</v>
      </c>
      <c r="E16" s="17">
        <v>0.16027334971836299</v>
      </c>
      <c r="F16" s="17">
        <v>0.100970887993518</v>
      </c>
      <c r="G16" s="17">
        <v>8.5820925734091003E-2</v>
      </c>
      <c r="H16" s="17">
        <v>8.1877916246291996E-2</v>
      </c>
      <c r="I16" s="17">
        <v>9.16292469348815E-3</v>
      </c>
      <c r="J16" s="17"/>
      <c r="K16" s="17">
        <v>0.10643183429559</v>
      </c>
      <c r="L16" s="17">
        <v>7.4945097932302807E-2</v>
      </c>
      <c r="M16" s="17"/>
      <c r="N16" s="17">
        <v>6.3271891616718104E-2</v>
      </c>
      <c r="O16" s="17">
        <v>8.68252602835414E-2</v>
      </c>
      <c r="P16" s="17">
        <v>7.4959224038266895E-2</v>
      </c>
      <c r="Q16" s="17">
        <v>0.136885358617782</v>
      </c>
      <c r="R16" s="17">
        <v>0.159460803856317</v>
      </c>
      <c r="S16" s="17"/>
      <c r="T16" s="17">
        <v>0.130235199531787</v>
      </c>
      <c r="U16" s="17">
        <v>9.7332138582066796E-2</v>
      </c>
      <c r="V16" s="17">
        <v>7.1502481485523503E-2</v>
      </c>
      <c r="W16" s="17">
        <v>0.11139138771497301</v>
      </c>
      <c r="X16" s="17">
        <v>0.13997248776598101</v>
      </c>
    </row>
    <row r="17" spans="2:24">
      <c r="B17" s="18" t="s">
        <v>61</v>
      </c>
      <c r="C17" s="17">
        <v>3.64624455532905E-2</v>
      </c>
      <c r="D17" s="17">
        <v>2.5118274270844801E-2</v>
      </c>
      <c r="E17" s="17">
        <v>2.6572570749900298E-2</v>
      </c>
      <c r="F17" s="17">
        <v>2.86657952936386E-2</v>
      </c>
      <c r="G17" s="17">
        <v>4.2790380591741201E-2</v>
      </c>
      <c r="H17" s="17">
        <v>5.5578597796579997E-2</v>
      </c>
      <c r="I17" s="17">
        <v>4.0423121601102903E-2</v>
      </c>
      <c r="J17" s="17"/>
      <c r="K17" s="17">
        <v>2.1973888667095098E-2</v>
      </c>
      <c r="L17" s="17">
        <v>4.8814229574430101E-2</v>
      </c>
      <c r="M17" s="17"/>
      <c r="N17" s="17">
        <v>6.7667982342772798E-2</v>
      </c>
      <c r="O17" s="17">
        <v>3.1705002460704998E-2</v>
      </c>
      <c r="P17" s="17">
        <v>1.0579099608454301E-2</v>
      </c>
      <c r="Q17" s="17">
        <v>1.0554285131203101E-2</v>
      </c>
      <c r="R17" s="17">
        <v>1.13907272369888E-2</v>
      </c>
      <c r="S17" s="17"/>
      <c r="T17" s="17">
        <v>1.0385192311544601E-2</v>
      </c>
      <c r="U17" s="17">
        <v>4.04167007198004E-2</v>
      </c>
      <c r="V17" s="17">
        <v>1.8931093542418599E-2</v>
      </c>
      <c r="W17" s="17">
        <v>1.6369711711831499E-2</v>
      </c>
      <c r="X17" s="17">
        <v>3.8142400015548798E-2</v>
      </c>
    </row>
    <row r="18" spans="2:24">
      <c r="B18" s="18" t="s">
        <v>62</v>
      </c>
      <c r="C18" s="17">
        <v>2.4197970185345198E-3</v>
      </c>
      <c r="D18" s="17">
        <v>0</v>
      </c>
      <c r="E18" s="17">
        <v>2.8361099827818601E-3</v>
      </c>
      <c r="F18" s="17">
        <v>0</v>
      </c>
      <c r="G18" s="17">
        <v>2.68769385803208E-3</v>
      </c>
      <c r="H18" s="17">
        <v>0</v>
      </c>
      <c r="I18" s="17">
        <v>7.0620883189231199E-3</v>
      </c>
      <c r="J18" s="17"/>
      <c r="K18" s="17">
        <v>3.0007196884380598E-3</v>
      </c>
      <c r="L18" s="17">
        <v>1.8640772744435001E-3</v>
      </c>
      <c r="M18" s="17"/>
      <c r="N18" s="17">
        <v>0</v>
      </c>
      <c r="O18" s="17">
        <v>4.7412125520288097E-3</v>
      </c>
      <c r="P18" s="17">
        <v>2.5759754457451598E-3</v>
      </c>
      <c r="Q18" s="17">
        <v>5.1777100216115297E-3</v>
      </c>
      <c r="R18" s="17">
        <v>0</v>
      </c>
      <c r="S18" s="17"/>
      <c r="T18" s="17">
        <v>5.1764431596200804E-3</v>
      </c>
      <c r="U18" s="17">
        <v>2.0027659483423102E-3</v>
      </c>
      <c r="V18" s="17">
        <v>6.4202476044702503E-3</v>
      </c>
      <c r="W18" s="17">
        <v>0</v>
      </c>
      <c r="X18" s="17">
        <v>0</v>
      </c>
    </row>
    <row r="19" spans="2:24">
      <c r="B19" s="18" t="s">
        <v>63</v>
      </c>
      <c r="C19" s="19">
        <v>0.13023124964927599</v>
      </c>
      <c r="D19" s="19">
        <v>5.26510058516464E-2</v>
      </c>
      <c r="E19" s="19">
        <v>6.14746978641929E-2</v>
      </c>
      <c r="F19" s="19">
        <v>0.10700559132158299</v>
      </c>
      <c r="G19" s="19">
        <v>0.12088174992152199</v>
      </c>
      <c r="H19" s="19">
        <v>0.173210529872139</v>
      </c>
      <c r="I19" s="19">
        <v>0.23521962061138599</v>
      </c>
      <c r="J19" s="19"/>
      <c r="K19" s="19">
        <v>0.109392488475844</v>
      </c>
      <c r="L19" s="19">
        <v>0.15124212603564699</v>
      </c>
      <c r="M19" s="19"/>
      <c r="N19" s="19">
        <v>0.18184603961652199</v>
      </c>
      <c r="O19" s="19">
        <v>0.13727478267528101</v>
      </c>
      <c r="P19" s="19">
        <v>0.112977501888473</v>
      </c>
      <c r="Q19" s="19">
        <v>9.1891765089199204E-2</v>
      </c>
      <c r="R19" s="19">
        <v>8.3286573131232902E-2</v>
      </c>
      <c r="S19" s="19"/>
      <c r="T19" s="19">
        <v>9.5552290594268396E-2</v>
      </c>
      <c r="U19" s="19">
        <v>0.142649190930037</v>
      </c>
      <c r="V19" s="19">
        <v>0.17343135139830301</v>
      </c>
      <c r="W19" s="19">
        <v>6.4901662960770101E-2</v>
      </c>
      <c r="X19" s="19">
        <v>0.11292430127497401</v>
      </c>
    </row>
    <row r="20" spans="2:24">
      <c r="B20" s="16"/>
    </row>
    <row r="21" spans="2:24">
      <c r="B21" t="s">
        <v>216</v>
      </c>
    </row>
    <row r="22" spans="2:24">
      <c r="B22" t="s">
        <v>217</v>
      </c>
    </row>
    <row r="24" spans="2:24">
      <c r="B24"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X20"/>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64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65</v>
      </c>
      <c r="C9" s="17">
        <v>0.94073601566568499</v>
      </c>
      <c r="D9" s="17">
        <v>0.92255858549170799</v>
      </c>
      <c r="E9" s="17">
        <v>0.96843583022689295</v>
      </c>
      <c r="F9" s="17">
        <v>0.96745524564760599</v>
      </c>
      <c r="G9" s="17">
        <v>0.92838159789008301</v>
      </c>
      <c r="H9" s="17">
        <v>0.91086410431796605</v>
      </c>
      <c r="I9" s="17">
        <v>0.93459983823737003</v>
      </c>
      <c r="J9" s="17"/>
      <c r="K9" s="17">
        <v>0.930484135079369</v>
      </c>
      <c r="L9" s="17">
        <v>0.95198859815863202</v>
      </c>
      <c r="M9" s="17"/>
      <c r="N9" s="17">
        <v>0.899728582198834</v>
      </c>
      <c r="O9" s="17">
        <v>0.94541977594704296</v>
      </c>
      <c r="P9" s="17">
        <v>0.93547847597809597</v>
      </c>
      <c r="Q9" s="17">
        <v>0.97634182111105705</v>
      </c>
      <c r="R9" s="17">
        <v>0.98415782004586805</v>
      </c>
      <c r="S9" s="17"/>
      <c r="T9" s="17">
        <v>0.96473895478753602</v>
      </c>
      <c r="U9" s="17">
        <v>0.938739086526443</v>
      </c>
      <c r="V9" s="17">
        <v>0.92919047079748096</v>
      </c>
      <c r="W9" s="17">
        <v>0.93934707137267004</v>
      </c>
      <c r="X9" s="17">
        <v>0.968904482878016</v>
      </c>
    </row>
    <row r="10" spans="2:24">
      <c r="B10" s="18" t="s">
        <v>66</v>
      </c>
      <c r="C10" s="17">
        <v>0.680590583534321</v>
      </c>
      <c r="D10" s="17">
        <v>0.49238558762722201</v>
      </c>
      <c r="E10" s="17">
        <v>0.791129034945936</v>
      </c>
      <c r="F10" s="17">
        <v>0.84421630229931</v>
      </c>
      <c r="G10" s="17">
        <v>0.707423773338961</v>
      </c>
      <c r="H10" s="17">
        <v>0.68292629315852604</v>
      </c>
      <c r="I10" s="17">
        <v>0.52881353313413604</v>
      </c>
      <c r="J10" s="17"/>
      <c r="K10" s="17">
        <v>0.64243891483024895</v>
      </c>
      <c r="L10" s="17">
        <v>0.71578166548102895</v>
      </c>
      <c r="M10" s="17"/>
      <c r="N10" s="17">
        <v>0.66920774146079598</v>
      </c>
      <c r="O10" s="17">
        <v>0.66647168636088905</v>
      </c>
      <c r="P10" s="17">
        <v>0.67287833977384004</v>
      </c>
      <c r="Q10" s="17">
        <v>0.70436968709106795</v>
      </c>
      <c r="R10" s="17">
        <v>0.76891640526502003</v>
      </c>
      <c r="S10" s="17"/>
      <c r="T10" s="17">
        <v>0.67842301658456805</v>
      </c>
      <c r="U10" s="17">
        <v>0.72018470633687104</v>
      </c>
      <c r="V10" s="17">
        <v>0.67432154414715595</v>
      </c>
      <c r="W10" s="17">
        <v>0.67113058321695496</v>
      </c>
      <c r="X10" s="17">
        <v>0.63307480751482104</v>
      </c>
    </row>
    <row r="11" spans="2:24">
      <c r="B11" s="18" t="s">
        <v>67</v>
      </c>
      <c r="C11" s="17">
        <v>0.38576569022254997</v>
      </c>
      <c r="D11" s="17">
        <v>0.67997334217457595</v>
      </c>
      <c r="E11" s="17">
        <v>0.52890795044298899</v>
      </c>
      <c r="F11" s="17">
        <v>0.38547744908967901</v>
      </c>
      <c r="G11" s="17">
        <v>0.40014190177136499</v>
      </c>
      <c r="H11" s="17">
        <v>0.19559575090477099</v>
      </c>
      <c r="I11" s="17">
        <v>0.166109362866214</v>
      </c>
      <c r="J11" s="17"/>
      <c r="K11" s="17">
        <v>0.36299790121879999</v>
      </c>
      <c r="L11" s="17">
        <v>0.40871285215900299</v>
      </c>
      <c r="M11" s="17"/>
      <c r="N11" s="17">
        <v>0.24770765412465301</v>
      </c>
      <c r="O11" s="17">
        <v>0.36086654043657701</v>
      </c>
      <c r="P11" s="17">
        <v>0.43984028713809598</v>
      </c>
      <c r="Q11" s="17">
        <v>0.43794663403377998</v>
      </c>
      <c r="R11" s="17">
        <v>0.53899866062185497</v>
      </c>
      <c r="S11" s="17"/>
      <c r="T11" s="17">
        <v>0.45542924151778902</v>
      </c>
      <c r="U11" s="17">
        <v>0.35843568403617798</v>
      </c>
      <c r="V11" s="17">
        <v>0.35586600781114203</v>
      </c>
      <c r="W11" s="17">
        <v>0.51652102737240702</v>
      </c>
      <c r="X11" s="17">
        <v>0.28596820302097897</v>
      </c>
    </row>
    <row r="12" spans="2:24">
      <c r="B12" s="18" t="s">
        <v>68</v>
      </c>
      <c r="C12" s="17">
        <v>5.2314057547944798E-2</v>
      </c>
      <c r="D12" s="17">
        <v>7.6518796502607303E-2</v>
      </c>
      <c r="E12" s="17">
        <v>8.2926016944387004E-2</v>
      </c>
      <c r="F12" s="17">
        <v>5.6580782459301399E-2</v>
      </c>
      <c r="G12" s="17">
        <v>5.2553673500396997E-2</v>
      </c>
      <c r="H12" s="17">
        <v>4.7954733521048398E-2</v>
      </c>
      <c r="I12" s="17">
        <v>4.4787320150030396E-3</v>
      </c>
      <c r="J12" s="17"/>
      <c r="K12" s="17">
        <v>6.7291647869949497E-2</v>
      </c>
      <c r="L12" s="17">
        <v>3.8251979012174399E-2</v>
      </c>
      <c r="M12" s="17"/>
      <c r="N12" s="17">
        <v>4.5667839381214402E-2</v>
      </c>
      <c r="O12" s="17">
        <v>4.4259014318666898E-2</v>
      </c>
      <c r="P12" s="17">
        <v>6.52670414109085E-2</v>
      </c>
      <c r="Q12" s="17">
        <v>4.7434560867226999E-2</v>
      </c>
      <c r="R12" s="17">
        <v>6.8939196410770107E-2</v>
      </c>
      <c r="S12" s="17"/>
      <c r="T12" s="17">
        <v>5.2518054363802302E-2</v>
      </c>
      <c r="U12" s="17">
        <v>5.662424550062E-2</v>
      </c>
      <c r="V12" s="17">
        <v>4.8693620749428498E-2</v>
      </c>
      <c r="W12" s="17">
        <v>4.9755983502775498E-2</v>
      </c>
      <c r="X12" s="17">
        <v>8.2465911994666699E-2</v>
      </c>
    </row>
    <row r="13" spans="2:24">
      <c r="B13" s="18" t="s">
        <v>69</v>
      </c>
      <c r="C13" s="17">
        <v>2.86492918882356E-2</v>
      </c>
      <c r="D13" s="17">
        <v>0</v>
      </c>
      <c r="E13" s="17">
        <v>5.6931324422376799E-2</v>
      </c>
      <c r="F13" s="17">
        <v>6.53437110438886E-2</v>
      </c>
      <c r="G13" s="17">
        <v>3.30463970082314E-2</v>
      </c>
      <c r="H13" s="17">
        <v>6.0560360883387997E-3</v>
      </c>
      <c r="I13" s="17">
        <v>0</v>
      </c>
      <c r="J13" s="17"/>
      <c r="K13" s="17">
        <v>3.7003902257513897E-2</v>
      </c>
      <c r="L13" s="17">
        <v>2.08035648539396E-2</v>
      </c>
      <c r="M13" s="17"/>
      <c r="N13" s="17">
        <v>4.2713965169857496E-3</v>
      </c>
      <c r="O13" s="17">
        <v>2.5379832735255601E-2</v>
      </c>
      <c r="P13" s="17">
        <v>4.0625577411938403E-2</v>
      </c>
      <c r="Q13" s="17">
        <v>2.27365176943807E-2</v>
      </c>
      <c r="R13" s="17">
        <v>6.3964281274864698E-2</v>
      </c>
      <c r="S13" s="17"/>
      <c r="T13" s="17">
        <v>6.0676078462227098E-2</v>
      </c>
      <c r="U13" s="17">
        <v>2.6684198089558998E-2</v>
      </c>
      <c r="V13" s="17">
        <v>3.2679499075556E-2</v>
      </c>
      <c r="W13" s="17">
        <v>6.1788108025175497E-3</v>
      </c>
      <c r="X13" s="17">
        <v>3.9826055529059497E-2</v>
      </c>
    </row>
    <row r="14" spans="2:24">
      <c r="B14" s="18" t="s">
        <v>61</v>
      </c>
      <c r="C14" s="17">
        <v>5.3691263536664599E-3</v>
      </c>
      <c r="D14" s="17">
        <v>5.4114078655258203E-3</v>
      </c>
      <c r="E14" s="17">
        <v>0</v>
      </c>
      <c r="F14" s="17">
        <v>8.2174347091134095E-3</v>
      </c>
      <c r="G14" s="17">
        <v>8.6782613460729997E-3</v>
      </c>
      <c r="H14" s="17">
        <v>0</v>
      </c>
      <c r="I14" s="17">
        <v>8.9807862286381598E-3</v>
      </c>
      <c r="J14" s="17"/>
      <c r="K14" s="17">
        <v>0</v>
      </c>
      <c r="L14" s="17">
        <v>1.0491512944167E-2</v>
      </c>
      <c r="M14" s="17"/>
      <c r="N14" s="17">
        <v>0</v>
      </c>
      <c r="O14" s="17">
        <v>0</v>
      </c>
      <c r="P14" s="17">
        <v>1.9371716755392801E-2</v>
      </c>
      <c r="Q14" s="17">
        <v>0</v>
      </c>
      <c r="R14" s="17">
        <v>0</v>
      </c>
      <c r="S14" s="17"/>
      <c r="T14" s="17">
        <v>0</v>
      </c>
      <c r="U14" s="17">
        <v>0</v>
      </c>
      <c r="V14" s="17">
        <v>1.5514295171625701E-2</v>
      </c>
      <c r="W14" s="17">
        <v>0</v>
      </c>
      <c r="X14" s="17">
        <v>0</v>
      </c>
    </row>
    <row r="15" spans="2:24">
      <c r="B15" s="18" t="s">
        <v>62</v>
      </c>
      <c r="C15" s="19">
        <v>2.4862141679397699E-2</v>
      </c>
      <c r="D15" s="19">
        <v>9.2978531325435404E-2</v>
      </c>
      <c r="E15" s="19">
        <v>8.4870095870153497E-3</v>
      </c>
      <c r="F15" s="19">
        <v>1.9001416118125398E-2</v>
      </c>
      <c r="G15" s="19">
        <v>2.9026912920479101E-2</v>
      </c>
      <c r="H15" s="19">
        <v>0</v>
      </c>
      <c r="I15" s="19">
        <v>1.3121962697362301E-2</v>
      </c>
      <c r="J15" s="19"/>
      <c r="K15" s="19">
        <v>3.6224094195724699E-2</v>
      </c>
      <c r="L15" s="19">
        <v>1.41446427357871E-2</v>
      </c>
      <c r="M15" s="19"/>
      <c r="N15" s="19">
        <v>2.4550714557458199E-2</v>
      </c>
      <c r="O15" s="19">
        <v>2.4237777736329302E-2</v>
      </c>
      <c r="P15" s="19">
        <v>4.2471608888293502E-2</v>
      </c>
      <c r="Q15" s="19">
        <v>7.5040003323181403E-3</v>
      </c>
      <c r="R15" s="19">
        <v>1.04097724665026E-2</v>
      </c>
      <c r="S15" s="19"/>
      <c r="T15" s="19">
        <v>1.5550797020943599E-2</v>
      </c>
      <c r="U15" s="19">
        <v>3.2172467262636902E-2</v>
      </c>
      <c r="V15" s="19">
        <v>0</v>
      </c>
      <c r="W15" s="19">
        <v>2.9832989368437601E-2</v>
      </c>
      <c r="X15" s="19">
        <v>9.8138106908523502E-3</v>
      </c>
    </row>
    <row r="16" spans="2:24">
      <c r="B16" s="16"/>
    </row>
    <row r="17" spans="2:2">
      <c r="B17" t="s">
        <v>216</v>
      </c>
    </row>
    <row r="18" spans="2:2">
      <c r="B18" t="s">
        <v>217</v>
      </c>
    </row>
    <row r="20" spans="2:2">
      <c r="B20"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9"/>
  <sheetViews>
    <sheetView showGridLines="0" workbookViewId="0">
      <pane xSplit="2" topLeftCell="C1" activePane="topRight" state="frozen"/>
      <selection pane="topRight" activeCell="D2" sqref="D2:G2"/>
    </sheetView>
  </sheetViews>
  <sheetFormatPr defaultColWidth="10.85546875" defaultRowHeight="14.45"/>
  <cols>
    <col min="2" max="2" width="25.7109375" customWidth="1"/>
    <col min="3" max="7" width="20.7109375" customWidth="1"/>
  </cols>
  <sheetData>
    <row r="2" spans="2:7" ht="39.950000000000003" customHeight="1">
      <c r="D2" s="30" t="s">
        <v>218</v>
      </c>
      <c r="E2" s="31"/>
      <c r="F2" s="31"/>
      <c r="G2" s="31"/>
    </row>
    <row r="6" spans="2:7" ht="50.1" customHeight="1">
      <c r="B6" s="20" t="s">
        <v>22</v>
      </c>
      <c r="C6" s="20" t="s">
        <v>219</v>
      </c>
      <c r="D6" s="20" t="s">
        <v>220</v>
      </c>
      <c r="E6" s="20" t="s">
        <v>221</v>
      </c>
      <c r="F6" s="20" t="s">
        <v>222</v>
      </c>
    </row>
    <row r="7" spans="2:7">
      <c r="B7" s="18" t="s">
        <v>71</v>
      </c>
      <c r="C7" s="17">
        <v>0.71956111271241896</v>
      </c>
      <c r="D7" s="17">
        <v>0.64925241115481802</v>
      </c>
      <c r="E7" s="17">
        <v>0</v>
      </c>
      <c r="F7" s="17">
        <v>0.64677280098640999</v>
      </c>
    </row>
    <row r="8" spans="2:7">
      <c r="B8" s="18" t="s">
        <v>72</v>
      </c>
      <c r="C8" s="17">
        <v>0.20669994281993401</v>
      </c>
      <c r="D8" s="17">
        <v>0.23739867892907701</v>
      </c>
      <c r="E8" s="17">
        <v>0</v>
      </c>
      <c r="F8" s="17">
        <v>0.22117441542556901</v>
      </c>
    </row>
    <row r="9" spans="2:7">
      <c r="B9" s="18" t="s">
        <v>73</v>
      </c>
      <c r="C9" s="17">
        <v>4.9611869971536E-2</v>
      </c>
      <c r="D9" s="17">
        <v>7.2104624432107897E-2</v>
      </c>
      <c r="E9" s="17">
        <v>0</v>
      </c>
      <c r="F9" s="17">
        <v>7.5026566725998695E-2</v>
      </c>
    </row>
    <row r="10" spans="2:7">
      <c r="B10" s="18" t="s">
        <v>74</v>
      </c>
      <c r="C10" s="17">
        <v>9.8944413961720695E-3</v>
      </c>
      <c r="D10" s="17">
        <v>1.9438841070749498E-2</v>
      </c>
      <c r="E10" s="17">
        <v>1</v>
      </c>
      <c r="F10" s="17">
        <v>2.08539639419403E-2</v>
      </c>
    </row>
    <row r="11" spans="2:7">
      <c r="B11" s="18" t="s">
        <v>75</v>
      </c>
      <c r="C11" s="17">
        <v>7.4847641143044501E-3</v>
      </c>
      <c r="D11" s="17">
        <v>6.3501355907277599E-3</v>
      </c>
      <c r="E11" s="17">
        <v>0</v>
      </c>
      <c r="F11" s="17">
        <v>2.0980790508922299E-2</v>
      </c>
    </row>
    <row r="12" spans="2:7">
      <c r="B12" s="18" t="s">
        <v>61</v>
      </c>
      <c r="C12" s="17">
        <v>6.74786898563414E-3</v>
      </c>
      <c r="D12" s="17">
        <v>1.5455308822520299E-2</v>
      </c>
      <c r="E12" s="17">
        <v>0</v>
      </c>
      <c r="F12" s="17">
        <v>1.51914624111592E-2</v>
      </c>
    </row>
    <row r="13" spans="2:7">
      <c r="B13" s="16"/>
      <c r="C13" s="16"/>
      <c r="D13" s="16"/>
      <c r="E13" s="16"/>
      <c r="F13" s="16"/>
    </row>
    <row r="14" spans="2:7">
      <c r="B14" t="s">
        <v>216</v>
      </c>
    </row>
    <row r="15" spans="2:7">
      <c r="B15" t="s">
        <v>217</v>
      </c>
    </row>
    <row r="19" spans="2:2">
      <c r="B19"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X19"/>
  <sheetViews>
    <sheetView showGridLines="0" workbookViewId="0">
      <pane xSplit="2" topLeftCell="C1" activePane="topRight" state="frozen"/>
      <selection pane="topRight" activeCell="N16" sqref="N1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70</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0.71956111271241896</v>
      </c>
      <c r="D9" s="17">
        <v>0.71380052119024295</v>
      </c>
      <c r="E9" s="17">
        <v>0.75461531305942697</v>
      </c>
      <c r="F9" s="17">
        <v>0.73891351058332999</v>
      </c>
      <c r="G9" s="17">
        <v>0.73451292250144795</v>
      </c>
      <c r="H9" s="17">
        <v>0.70525777227964703</v>
      </c>
      <c r="I9" s="17">
        <v>0.67650625525146202</v>
      </c>
      <c r="J9" s="17"/>
      <c r="K9" s="17">
        <v>0.71451055066388403</v>
      </c>
      <c r="L9" s="17">
        <v>0.72408587598596297</v>
      </c>
      <c r="M9" s="17"/>
      <c r="N9" s="17">
        <v>0.69815269324461804</v>
      </c>
      <c r="O9" s="17">
        <v>0.74169832350211296</v>
      </c>
      <c r="P9" s="17">
        <v>0.68786872531504994</v>
      </c>
      <c r="Q9" s="17">
        <v>0.72423623764390899</v>
      </c>
      <c r="R9" s="17">
        <v>0.74100534999533496</v>
      </c>
      <c r="S9" s="17"/>
      <c r="T9" s="17">
        <v>0.72706692408371298</v>
      </c>
      <c r="U9" s="17">
        <v>0.77174573581912498</v>
      </c>
      <c r="V9" s="17">
        <v>0.65705531411682605</v>
      </c>
      <c r="W9" s="17">
        <v>0.72745090459655404</v>
      </c>
      <c r="X9" s="17">
        <v>0.611599508089124</v>
      </c>
    </row>
    <row r="10" spans="2:24">
      <c r="B10" s="18" t="s">
        <v>72</v>
      </c>
      <c r="C10" s="17">
        <v>0.20669994281993401</v>
      </c>
      <c r="D10" s="17">
        <v>0.17816842055482701</v>
      </c>
      <c r="E10" s="17">
        <v>0.18227765196507001</v>
      </c>
      <c r="F10" s="17">
        <v>0.16389076774132899</v>
      </c>
      <c r="G10" s="17">
        <v>0.19521733376233899</v>
      </c>
      <c r="H10" s="17">
        <v>0.24295202635323301</v>
      </c>
      <c r="I10" s="17">
        <v>0.26539603453770599</v>
      </c>
      <c r="J10" s="17"/>
      <c r="K10" s="17">
        <v>0.21006520373036799</v>
      </c>
      <c r="L10" s="17">
        <v>0.20443612097412001</v>
      </c>
      <c r="M10" s="17"/>
      <c r="N10" s="17">
        <v>0.20487091246637801</v>
      </c>
      <c r="O10" s="17">
        <v>0.17966660033040999</v>
      </c>
      <c r="P10" s="17">
        <v>0.26757027169224901</v>
      </c>
      <c r="Q10" s="17">
        <v>0.20594525446105499</v>
      </c>
      <c r="R10" s="17">
        <v>0.20467612017186701</v>
      </c>
      <c r="S10" s="17"/>
      <c r="T10" s="17">
        <v>0.18999717333530899</v>
      </c>
      <c r="U10" s="17">
        <v>0.17521774435689599</v>
      </c>
      <c r="V10" s="17">
        <v>0.27750919046697797</v>
      </c>
      <c r="W10" s="17">
        <v>0.167450535391337</v>
      </c>
      <c r="X10" s="17">
        <v>0.32587029604809098</v>
      </c>
    </row>
    <row r="11" spans="2:24">
      <c r="B11" s="18" t="s">
        <v>73</v>
      </c>
      <c r="C11" s="17">
        <v>4.9611869971536E-2</v>
      </c>
      <c r="D11" s="17">
        <v>7.4701314331377305E-2</v>
      </c>
      <c r="E11" s="17">
        <v>4.2621584200951697E-2</v>
      </c>
      <c r="F11" s="17">
        <v>6.5975807933983402E-2</v>
      </c>
      <c r="G11" s="17">
        <v>5.04930373924765E-2</v>
      </c>
      <c r="H11" s="17">
        <v>3.8156774021112699E-2</v>
      </c>
      <c r="I11" s="17">
        <v>3.23158238834527E-2</v>
      </c>
      <c r="J11" s="17"/>
      <c r="K11" s="17">
        <v>5.8797419253442798E-2</v>
      </c>
      <c r="L11" s="17">
        <v>4.0881110001173199E-2</v>
      </c>
      <c r="M11" s="17"/>
      <c r="N11" s="17">
        <v>6.2611190992704194E-2</v>
      </c>
      <c r="O11" s="17">
        <v>5.7910233940786301E-2</v>
      </c>
      <c r="P11" s="17">
        <v>3.1679222939892997E-2</v>
      </c>
      <c r="Q11" s="17">
        <v>3.3086159540620198E-2</v>
      </c>
      <c r="R11" s="17">
        <v>4.2821904919527497E-2</v>
      </c>
      <c r="S11" s="17"/>
      <c r="T11" s="17">
        <v>7.1100785390567106E-2</v>
      </c>
      <c r="U11" s="17">
        <v>3.9116389131672702E-2</v>
      </c>
      <c r="V11" s="17">
        <v>4.6800846198778299E-2</v>
      </c>
      <c r="W11" s="17">
        <v>5.9262518723690101E-2</v>
      </c>
      <c r="X11" s="17">
        <v>3.0827407390596199E-2</v>
      </c>
    </row>
    <row r="12" spans="2:24">
      <c r="B12" s="18" t="s">
        <v>74</v>
      </c>
      <c r="C12" s="17">
        <v>9.8944413961720695E-3</v>
      </c>
      <c r="D12" s="17">
        <v>1.8341113195387601E-2</v>
      </c>
      <c r="E12" s="17">
        <v>1.16259449334251E-2</v>
      </c>
      <c r="F12" s="17">
        <v>8.5974107312432393E-3</v>
      </c>
      <c r="G12" s="17">
        <v>8.6252229279643305E-3</v>
      </c>
      <c r="H12" s="17">
        <v>6.8758115626603999E-3</v>
      </c>
      <c r="I12" s="17">
        <v>7.0117467419560202E-3</v>
      </c>
      <c r="J12" s="17"/>
      <c r="K12" s="17">
        <v>8.3555582767423E-3</v>
      </c>
      <c r="L12" s="17">
        <v>1.04678190438778E-2</v>
      </c>
      <c r="M12" s="17"/>
      <c r="N12" s="17">
        <v>1.97311173149631E-2</v>
      </c>
      <c r="O12" s="17">
        <v>6.38303229158104E-3</v>
      </c>
      <c r="P12" s="17">
        <v>5.23019718799567E-3</v>
      </c>
      <c r="Q12" s="17">
        <v>1.0614583499483399E-2</v>
      </c>
      <c r="R12" s="17">
        <v>7.7437424017250296E-3</v>
      </c>
      <c r="S12" s="17"/>
      <c r="T12" s="17">
        <v>6.5228064936694898E-3</v>
      </c>
      <c r="U12" s="17">
        <v>7.9747742803792602E-3</v>
      </c>
      <c r="V12" s="17">
        <v>6.1654148558382901E-3</v>
      </c>
      <c r="W12" s="17">
        <v>1.9876676338620999E-2</v>
      </c>
      <c r="X12" s="17">
        <v>1.2924019963139599E-2</v>
      </c>
    </row>
    <row r="13" spans="2:24">
      <c r="B13" s="18" t="s">
        <v>75</v>
      </c>
      <c r="C13" s="17">
        <v>7.4847641143044501E-3</v>
      </c>
      <c r="D13" s="17">
        <v>5.1284669095900204E-3</v>
      </c>
      <c r="E13" s="17">
        <v>5.7999514253934898E-3</v>
      </c>
      <c r="F13" s="17">
        <v>1.9751694547068901E-2</v>
      </c>
      <c r="G13" s="17">
        <v>5.5989155330173502E-3</v>
      </c>
      <c r="H13" s="17">
        <v>3.19412496576896E-3</v>
      </c>
      <c r="I13" s="17">
        <v>4.8089508135015302E-3</v>
      </c>
      <c r="J13" s="17"/>
      <c r="K13" s="17">
        <v>4.3473160125210601E-3</v>
      </c>
      <c r="L13" s="17">
        <v>1.05880139523863E-2</v>
      </c>
      <c r="M13" s="17"/>
      <c r="N13" s="17">
        <v>8.3033583825576698E-3</v>
      </c>
      <c r="O13" s="17">
        <v>6.4928025823257299E-3</v>
      </c>
      <c r="P13" s="17">
        <v>5.0340295309144901E-3</v>
      </c>
      <c r="Q13" s="17">
        <v>1.5676405266249201E-2</v>
      </c>
      <c r="R13" s="17">
        <v>3.7528825115455901E-3</v>
      </c>
      <c r="S13" s="17"/>
      <c r="T13" s="17">
        <v>0</v>
      </c>
      <c r="U13" s="17">
        <v>5.9453564119274103E-3</v>
      </c>
      <c r="V13" s="17">
        <v>9.5316618706951396E-3</v>
      </c>
      <c r="W13" s="17">
        <v>2.2160330624508399E-2</v>
      </c>
      <c r="X13" s="17">
        <v>1.24128960122546E-2</v>
      </c>
    </row>
    <row r="14" spans="2:24">
      <c r="B14" s="18" t="s">
        <v>61</v>
      </c>
      <c r="C14" s="19">
        <v>6.74786898563414E-3</v>
      </c>
      <c r="D14" s="19">
        <v>9.8601638185755094E-3</v>
      </c>
      <c r="E14" s="19">
        <v>3.0595544157335001E-3</v>
      </c>
      <c r="F14" s="19">
        <v>2.8708084630461699E-3</v>
      </c>
      <c r="G14" s="19">
        <v>5.5525678827548098E-3</v>
      </c>
      <c r="H14" s="19">
        <v>3.5634908175777801E-3</v>
      </c>
      <c r="I14" s="19">
        <v>1.39611887719221E-2</v>
      </c>
      <c r="J14" s="19"/>
      <c r="K14" s="19">
        <v>3.9239520630418596E-3</v>
      </c>
      <c r="L14" s="19">
        <v>9.5410600424799506E-3</v>
      </c>
      <c r="M14" s="19"/>
      <c r="N14" s="19">
        <v>6.3307275987786902E-3</v>
      </c>
      <c r="O14" s="19">
        <v>7.8490073527845306E-3</v>
      </c>
      <c r="P14" s="19">
        <v>2.6175533338984001E-3</v>
      </c>
      <c r="Q14" s="19">
        <v>1.04413595886832E-2</v>
      </c>
      <c r="R14" s="19">
        <v>0</v>
      </c>
      <c r="S14" s="19"/>
      <c r="T14" s="19">
        <v>5.3123106967418298E-3</v>
      </c>
      <c r="U14" s="19">
        <v>0</v>
      </c>
      <c r="V14" s="19">
        <v>2.9375724908839501E-3</v>
      </c>
      <c r="W14" s="19">
        <v>3.7990343252894102E-3</v>
      </c>
      <c r="X14" s="19">
        <v>6.3658724967945897E-3</v>
      </c>
    </row>
    <row r="15" spans="2:24">
      <c r="B15" s="16"/>
    </row>
    <row r="16" spans="2:24">
      <c r="B16" t="s">
        <v>216</v>
      </c>
      <c r="D16" s="22"/>
      <c r="E16" s="22"/>
      <c r="F16" s="22"/>
      <c r="G16" s="22"/>
      <c r="H16" s="22"/>
      <c r="I16" s="22"/>
      <c r="J16" s="22"/>
      <c r="K16" s="22"/>
      <c r="L16" s="22"/>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X19"/>
  <sheetViews>
    <sheetView showGridLines="0" workbookViewId="0">
      <pane xSplit="2" topLeftCell="C1" activePane="topRight" state="frozen"/>
      <selection pane="topRight" activeCell="C9" sqref="C9:C10"/>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76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0.64925241115481802</v>
      </c>
      <c r="D9" s="17">
        <v>0.62023008626324205</v>
      </c>
      <c r="E9" s="17">
        <v>0.63398660812971397</v>
      </c>
      <c r="F9" s="17">
        <v>0.67131909071854101</v>
      </c>
      <c r="G9" s="17">
        <v>0.66646593907666296</v>
      </c>
      <c r="H9" s="17">
        <v>0.64692163414815296</v>
      </c>
      <c r="I9" s="17">
        <v>0.65045315817690097</v>
      </c>
      <c r="J9" s="17"/>
      <c r="K9" s="17">
        <v>0.65860381684976299</v>
      </c>
      <c r="L9" s="17">
        <v>0.63935392051027795</v>
      </c>
      <c r="M9" s="17"/>
      <c r="N9" s="17">
        <v>0.64372834396192902</v>
      </c>
      <c r="O9" s="17">
        <v>0.66413195932379099</v>
      </c>
      <c r="P9" s="17">
        <v>0.62905028257444995</v>
      </c>
      <c r="Q9" s="17">
        <v>0.70455152716726599</v>
      </c>
      <c r="R9" s="17">
        <v>0.64416082508850403</v>
      </c>
      <c r="S9" s="17"/>
      <c r="T9" s="17">
        <v>0.63774403009939895</v>
      </c>
      <c r="U9" s="17">
        <v>0.71760292163575501</v>
      </c>
      <c r="V9" s="17">
        <v>0.59073469411759905</v>
      </c>
      <c r="W9" s="17">
        <v>0.677734702424587</v>
      </c>
      <c r="X9" s="17">
        <v>0.51351799999462</v>
      </c>
    </row>
    <row r="10" spans="2:24">
      <c r="B10" s="18" t="s">
        <v>72</v>
      </c>
      <c r="C10" s="17">
        <v>0.23739867892907701</v>
      </c>
      <c r="D10" s="17">
        <v>0.25801435179613402</v>
      </c>
      <c r="E10" s="17">
        <v>0.23640769348422699</v>
      </c>
      <c r="F10" s="17">
        <v>0.197772325795151</v>
      </c>
      <c r="G10" s="17">
        <v>0.22091193902526399</v>
      </c>
      <c r="H10" s="17">
        <v>0.25617456422915602</v>
      </c>
      <c r="I10" s="17">
        <v>0.25770299645335298</v>
      </c>
      <c r="J10" s="17"/>
      <c r="K10" s="17">
        <v>0.23440426205370299</v>
      </c>
      <c r="L10" s="17">
        <v>0.24150220662798499</v>
      </c>
      <c r="M10" s="17"/>
      <c r="N10" s="17">
        <v>0.23735148643665499</v>
      </c>
      <c r="O10" s="17">
        <v>0.22286500833269501</v>
      </c>
      <c r="P10" s="17">
        <v>0.25725015969820297</v>
      </c>
      <c r="Q10" s="17">
        <v>0.19648735634648701</v>
      </c>
      <c r="R10" s="17">
        <v>0.24195658230358899</v>
      </c>
      <c r="S10" s="17"/>
      <c r="T10" s="17">
        <v>0.244264936995925</v>
      </c>
      <c r="U10" s="17">
        <v>0.196843131035039</v>
      </c>
      <c r="V10" s="17">
        <v>0.301191809591912</v>
      </c>
      <c r="W10" s="17">
        <v>0.23122043157102901</v>
      </c>
      <c r="X10" s="17">
        <v>0.311175512148541</v>
      </c>
    </row>
    <row r="11" spans="2:24">
      <c r="B11" s="18" t="s">
        <v>73</v>
      </c>
      <c r="C11" s="17">
        <v>7.2104624432107897E-2</v>
      </c>
      <c r="D11" s="17">
        <v>7.0253604265976197E-2</v>
      </c>
      <c r="E11" s="17">
        <v>8.5936056389451704E-2</v>
      </c>
      <c r="F11" s="17">
        <v>9.7232243793871007E-2</v>
      </c>
      <c r="G11" s="17">
        <v>7.0338694648548999E-2</v>
      </c>
      <c r="H11" s="17">
        <v>6.23584812008426E-2</v>
      </c>
      <c r="I11" s="17">
        <v>4.9531009209557102E-2</v>
      </c>
      <c r="J11" s="17"/>
      <c r="K11" s="17">
        <v>7.5213632634209798E-2</v>
      </c>
      <c r="L11" s="17">
        <v>6.9423822411511599E-2</v>
      </c>
      <c r="M11" s="17"/>
      <c r="N11" s="17">
        <v>6.2107606776454799E-2</v>
      </c>
      <c r="O11" s="17">
        <v>8.2693969008248699E-2</v>
      </c>
      <c r="P11" s="17">
        <v>5.4324325306534298E-2</v>
      </c>
      <c r="Q11" s="17">
        <v>8.3077623312476298E-2</v>
      </c>
      <c r="R11" s="17">
        <v>7.6342307948562102E-2</v>
      </c>
      <c r="S11" s="17"/>
      <c r="T11" s="17">
        <v>7.6789866427782197E-2</v>
      </c>
      <c r="U11" s="17">
        <v>5.7636952680240501E-2</v>
      </c>
      <c r="V11" s="17">
        <v>7.0524386376677795E-2</v>
      </c>
      <c r="W11" s="17">
        <v>5.5498687748828698E-2</v>
      </c>
      <c r="X11" s="17">
        <v>0.14376458234612199</v>
      </c>
    </row>
    <row r="12" spans="2:24">
      <c r="B12" s="18" t="s">
        <v>74</v>
      </c>
      <c r="C12" s="17">
        <v>1.9438841070749498E-2</v>
      </c>
      <c r="D12" s="17">
        <v>2.86431099213715E-2</v>
      </c>
      <c r="E12" s="17">
        <v>1.7089912434534501E-2</v>
      </c>
      <c r="F12" s="17">
        <v>2.2897679985531799E-2</v>
      </c>
      <c r="G12" s="17">
        <v>1.6765720147322499E-2</v>
      </c>
      <c r="H12" s="17">
        <v>2.4002601147784599E-2</v>
      </c>
      <c r="I12" s="17">
        <v>1.15478863446374E-2</v>
      </c>
      <c r="J12" s="17"/>
      <c r="K12" s="17">
        <v>2.1047118971047201E-2</v>
      </c>
      <c r="L12" s="17">
        <v>1.69839180564333E-2</v>
      </c>
      <c r="M12" s="17"/>
      <c r="N12" s="17">
        <v>2.3958902074644701E-2</v>
      </c>
      <c r="O12" s="17">
        <v>1.18964516398856E-2</v>
      </c>
      <c r="P12" s="17">
        <v>3.7015622544698402E-2</v>
      </c>
      <c r="Q12" s="17">
        <v>1.04776607214985E-2</v>
      </c>
      <c r="R12" s="17">
        <v>1.86743334335496E-2</v>
      </c>
      <c r="S12" s="17"/>
      <c r="T12" s="17">
        <v>2.1039027367214101E-2</v>
      </c>
      <c r="U12" s="17">
        <v>1.7843618067708698E-2</v>
      </c>
      <c r="V12" s="17">
        <v>2.4825955859949199E-2</v>
      </c>
      <c r="W12" s="17">
        <v>1.9539549969710201E-2</v>
      </c>
      <c r="X12" s="17">
        <v>3.1541905510717297E-2</v>
      </c>
    </row>
    <row r="13" spans="2:24">
      <c r="B13" s="18" t="s">
        <v>75</v>
      </c>
      <c r="C13" s="17">
        <v>6.3501355907277599E-3</v>
      </c>
      <c r="D13" s="17">
        <v>6.5353997284220301E-3</v>
      </c>
      <c r="E13" s="17">
        <v>1.1677058678476101E-2</v>
      </c>
      <c r="F13" s="17">
        <v>5.6383673152059803E-3</v>
      </c>
      <c r="G13" s="17">
        <v>5.7621585298588997E-3</v>
      </c>
      <c r="H13" s="17">
        <v>3.5580515358163301E-3</v>
      </c>
      <c r="I13" s="17">
        <v>4.8231656511116298E-3</v>
      </c>
      <c r="J13" s="17"/>
      <c r="K13" s="17">
        <v>2.9828109885399801E-3</v>
      </c>
      <c r="L13" s="17">
        <v>9.6724107617324299E-3</v>
      </c>
      <c r="M13" s="17"/>
      <c r="N13" s="17">
        <v>1.08832905238621E-2</v>
      </c>
      <c r="O13" s="17">
        <v>6.4086037657231903E-3</v>
      </c>
      <c r="P13" s="17">
        <v>4.9650442089735304E-3</v>
      </c>
      <c r="Q13" s="17">
        <v>0</v>
      </c>
      <c r="R13" s="17">
        <v>7.5752398712083599E-3</v>
      </c>
      <c r="S13" s="17"/>
      <c r="T13" s="17">
        <v>7.9688292756456801E-3</v>
      </c>
      <c r="U13" s="17">
        <v>1.9884848990238098E-3</v>
      </c>
      <c r="V13" s="17">
        <v>6.44762285813199E-3</v>
      </c>
      <c r="W13" s="17">
        <v>7.8320576551512006E-3</v>
      </c>
      <c r="X13" s="17">
        <v>0</v>
      </c>
    </row>
    <row r="14" spans="2:24">
      <c r="B14" s="18" t="s">
        <v>61</v>
      </c>
      <c r="C14" s="19">
        <v>1.5455308822520299E-2</v>
      </c>
      <c r="D14" s="19">
        <v>1.6323448024853401E-2</v>
      </c>
      <c r="E14" s="19">
        <v>1.4902670883596E-2</v>
      </c>
      <c r="F14" s="19">
        <v>5.1402923916987102E-3</v>
      </c>
      <c r="G14" s="19">
        <v>1.9755548572341901E-2</v>
      </c>
      <c r="H14" s="19">
        <v>6.9846677382473703E-3</v>
      </c>
      <c r="I14" s="19">
        <v>2.5941784164439902E-2</v>
      </c>
      <c r="J14" s="19"/>
      <c r="K14" s="19">
        <v>7.7483585027368499E-3</v>
      </c>
      <c r="L14" s="19">
        <v>2.3063721632060202E-2</v>
      </c>
      <c r="M14" s="19"/>
      <c r="N14" s="19">
        <v>2.1970370226454199E-2</v>
      </c>
      <c r="O14" s="19">
        <v>1.20040079296565E-2</v>
      </c>
      <c r="P14" s="19">
        <v>1.7394565667140101E-2</v>
      </c>
      <c r="Q14" s="19">
        <v>5.40583245227216E-3</v>
      </c>
      <c r="R14" s="19">
        <v>1.1290711354586499E-2</v>
      </c>
      <c r="S14" s="19"/>
      <c r="T14" s="19">
        <v>1.21933098340341E-2</v>
      </c>
      <c r="U14" s="19">
        <v>8.0848916822334402E-3</v>
      </c>
      <c r="V14" s="19">
        <v>6.2755311957294301E-3</v>
      </c>
      <c r="W14" s="19">
        <v>8.1745706306938608E-3</v>
      </c>
      <c r="X14" s="19">
        <v>0</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X19"/>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77</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v>
      </c>
      <c r="D9" s="17">
        <v>0</v>
      </c>
      <c r="E9" s="17">
        <v>0</v>
      </c>
      <c r="F9" s="17">
        <v>0</v>
      </c>
      <c r="G9" s="17">
        <v>0</v>
      </c>
      <c r="H9" s="17">
        <v>0</v>
      </c>
      <c r="I9" s="17">
        <v>0</v>
      </c>
      <c r="J9" s="17"/>
      <c r="K9" s="17">
        <v>0</v>
      </c>
      <c r="L9" s="17">
        <v>0</v>
      </c>
      <c r="M9" s="17"/>
      <c r="N9" s="17">
        <v>0</v>
      </c>
      <c r="O9" s="17">
        <v>0</v>
      </c>
      <c r="P9" s="17">
        <v>0</v>
      </c>
      <c r="Q9" s="17">
        <v>0</v>
      </c>
      <c r="R9" s="17">
        <v>0</v>
      </c>
      <c r="S9" s="17"/>
      <c r="T9" s="17">
        <v>0</v>
      </c>
      <c r="U9" s="17">
        <v>0</v>
      </c>
      <c r="V9" s="17">
        <v>0</v>
      </c>
      <c r="W9" s="17">
        <v>0</v>
      </c>
      <c r="X9" s="17">
        <v>0</v>
      </c>
    </row>
    <row r="10" spans="2:24">
      <c r="B10" s="18" t="s">
        <v>72</v>
      </c>
      <c r="C10" s="17">
        <v>0</v>
      </c>
      <c r="D10" s="17">
        <v>0</v>
      </c>
      <c r="E10" s="17">
        <v>0</v>
      </c>
      <c r="F10" s="17">
        <v>0</v>
      </c>
      <c r="G10" s="17">
        <v>0</v>
      </c>
      <c r="H10" s="17">
        <v>0</v>
      </c>
      <c r="I10" s="17">
        <v>0</v>
      </c>
      <c r="J10" s="17"/>
      <c r="K10" s="17">
        <v>0</v>
      </c>
      <c r="L10" s="17">
        <v>0</v>
      </c>
      <c r="M10" s="17"/>
      <c r="N10" s="17">
        <v>0</v>
      </c>
      <c r="O10" s="17">
        <v>0</v>
      </c>
      <c r="P10" s="17">
        <v>0</v>
      </c>
      <c r="Q10" s="17">
        <v>0</v>
      </c>
      <c r="R10" s="17">
        <v>0</v>
      </c>
      <c r="S10" s="17"/>
      <c r="T10" s="17">
        <v>0</v>
      </c>
      <c r="U10" s="17">
        <v>0</v>
      </c>
      <c r="V10" s="17">
        <v>0</v>
      </c>
      <c r="W10" s="17">
        <v>0</v>
      </c>
      <c r="X10" s="17">
        <v>0</v>
      </c>
    </row>
    <row r="11" spans="2:24">
      <c r="B11" s="18" t="s">
        <v>73</v>
      </c>
      <c r="C11" s="17">
        <v>0</v>
      </c>
      <c r="D11" s="17">
        <v>0</v>
      </c>
      <c r="E11" s="17">
        <v>0</v>
      </c>
      <c r="F11" s="17">
        <v>0</v>
      </c>
      <c r="G11" s="17">
        <v>0</v>
      </c>
      <c r="H11" s="17">
        <v>0</v>
      </c>
      <c r="I11" s="17">
        <v>0</v>
      </c>
      <c r="J11" s="17"/>
      <c r="K11" s="17">
        <v>0</v>
      </c>
      <c r="L11" s="17">
        <v>0</v>
      </c>
      <c r="M11" s="17"/>
      <c r="N11" s="17">
        <v>0</v>
      </c>
      <c r="O11" s="17">
        <v>0</v>
      </c>
      <c r="P11" s="17">
        <v>0</v>
      </c>
      <c r="Q11" s="17">
        <v>0</v>
      </c>
      <c r="R11" s="17">
        <v>0</v>
      </c>
      <c r="S11" s="17"/>
      <c r="T11" s="17">
        <v>0</v>
      </c>
      <c r="U11" s="17">
        <v>0</v>
      </c>
      <c r="V11" s="17">
        <v>0</v>
      </c>
      <c r="W11" s="17">
        <v>0</v>
      </c>
      <c r="X11" s="17">
        <v>0</v>
      </c>
    </row>
    <row r="12" spans="2:24">
      <c r="B12" s="18" t="s">
        <v>74</v>
      </c>
      <c r="C12" s="17">
        <v>1</v>
      </c>
      <c r="D12" s="17">
        <v>1</v>
      </c>
      <c r="E12" s="17">
        <v>1</v>
      </c>
      <c r="F12" s="17">
        <v>1</v>
      </c>
      <c r="G12" s="17">
        <v>1</v>
      </c>
      <c r="H12" s="17">
        <v>1</v>
      </c>
      <c r="I12" s="17">
        <v>1</v>
      </c>
      <c r="J12" s="17"/>
      <c r="K12" s="17">
        <v>1</v>
      </c>
      <c r="L12" s="17">
        <v>1</v>
      </c>
      <c r="M12" s="17"/>
      <c r="N12" s="17">
        <v>1</v>
      </c>
      <c r="O12" s="17">
        <v>1</v>
      </c>
      <c r="P12" s="17">
        <v>1</v>
      </c>
      <c r="Q12" s="17">
        <v>1</v>
      </c>
      <c r="R12" s="17">
        <v>1</v>
      </c>
      <c r="S12" s="17"/>
      <c r="T12" s="17">
        <v>1</v>
      </c>
      <c r="U12" s="17">
        <v>1</v>
      </c>
      <c r="V12" s="17">
        <v>1</v>
      </c>
      <c r="W12" s="17">
        <v>1</v>
      </c>
      <c r="X12" s="17">
        <v>1</v>
      </c>
    </row>
    <row r="13" spans="2:24">
      <c r="B13" s="18" t="s">
        <v>75</v>
      </c>
      <c r="C13" s="17">
        <v>0</v>
      </c>
      <c r="D13" s="17">
        <v>0</v>
      </c>
      <c r="E13" s="17">
        <v>0</v>
      </c>
      <c r="F13" s="17">
        <v>0</v>
      </c>
      <c r="G13" s="17">
        <v>0</v>
      </c>
      <c r="H13" s="17">
        <v>0</v>
      </c>
      <c r="I13" s="17">
        <v>0</v>
      </c>
      <c r="J13" s="17"/>
      <c r="K13" s="17">
        <v>0</v>
      </c>
      <c r="L13" s="17">
        <v>0</v>
      </c>
      <c r="M13" s="17"/>
      <c r="N13" s="17">
        <v>0</v>
      </c>
      <c r="O13" s="17">
        <v>0</v>
      </c>
      <c r="P13" s="17">
        <v>0</v>
      </c>
      <c r="Q13" s="17">
        <v>0</v>
      </c>
      <c r="R13" s="17">
        <v>0</v>
      </c>
      <c r="S13" s="17"/>
      <c r="T13" s="17">
        <v>0</v>
      </c>
      <c r="U13" s="17">
        <v>0</v>
      </c>
      <c r="V13" s="17">
        <v>0</v>
      </c>
      <c r="W13" s="17">
        <v>0</v>
      </c>
      <c r="X13" s="17">
        <v>0</v>
      </c>
    </row>
    <row r="14" spans="2:24">
      <c r="B14" s="18" t="s">
        <v>61</v>
      </c>
      <c r="C14" s="19">
        <v>0</v>
      </c>
      <c r="D14" s="19">
        <v>0</v>
      </c>
      <c r="E14" s="19">
        <v>0</v>
      </c>
      <c r="F14" s="19">
        <v>0</v>
      </c>
      <c r="G14" s="19">
        <v>0</v>
      </c>
      <c r="H14" s="19">
        <v>0</v>
      </c>
      <c r="I14" s="19">
        <v>0</v>
      </c>
      <c r="J14" s="19"/>
      <c r="K14" s="19">
        <v>0</v>
      </c>
      <c r="L14" s="19">
        <v>0</v>
      </c>
      <c r="M14" s="19"/>
      <c r="N14" s="19">
        <v>0</v>
      </c>
      <c r="O14" s="19">
        <v>0</v>
      </c>
      <c r="P14" s="19">
        <v>0</v>
      </c>
      <c r="Q14" s="19">
        <v>0</v>
      </c>
      <c r="R14" s="19">
        <v>0</v>
      </c>
      <c r="S14" s="19"/>
      <c r="T14" s="19">
        <v>0</v>
      </c>
      <c r="U14" s="19">
        <v>0</v>
      </c>
      <c r="V14" s="19">
        <v>0</v>
      </c>
      <c r="W14" s="19">
        <v>0</v>
      </c>
      <c r="X14" s="19">
        <v>0</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X19"/>
  <sheetViews>
    <sheetView showGridLines="0" workbookViewId="0">
      <pane xSplit="2" topLeftCell="V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78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0.64677280098640999</v>
      </c>
      <c r="D9" s="17">
        <v>0.63808180299843698</v>
      </c>
      <c r="E9" s="17">
        <v>0.58022409279049603</v>
      </c>
      <c r="F9" s="17">
        <v>0.65618474510314095</v>
      </c>
      <c r="G9" s="17">
        <v>0.68055167877050404</v>
      </c>
      <c r="H9" s="17">
        <v>0.64992040394942396</v>
      </c>
      <c r="I9" s="17">
        <v>0.66947317150182695</v>
      </c>
      <c r="J9" s="17"/>
      <c r="K9" s="17">
        <v>0.63929348655985097</v>
      </c>
      <c r="L9" s="17">
        <v>0.65331018213847503</v>
      </c>
      <c r="M9" s="17"/>
      <c r="N9" s="17">
        <v>0.63242781315793895</v>
      </c>
      <c r="O9" s="17">
        <v>0.68497000128026098</v>
      </c>
      <c r="P9" s="17">
        <v>0.62342798180656001</v>
      </c>
      <c r="Q9" s="17">
        <v>0.63173113130649305</v>
      </c>
      <c r="R9" s="17">
        <v>0.63048761845561196</v>
      </c>
      <c r="S9" s="17"/>
      <c r="T9" s="17">
        <v>0.59706230110497405</v>
      </c>
      <c r="U9" s="17">
        <v>0.70639267793156002</v>
      </c>
      <c r="V9" s="17">
        <v>0.59647863139722801</v>
      </c>
      <c r="W9" s="17">
        <v>0.719244997628114</v>
      </c>
      <c r="X9" s="17">
        <v>0.54112824106704704</v>
      </c>
    </row>
    <row r="10" spans="2:24">
      <c r="B10" s="18" t="s">
        <v>72</v>
      </c>
      <c r="C10" s="17">
        <v>0.22117441542556901</v>
      </c>
      <c r="D10" s="17">
        <v>0.168158120808407</v>
      </c>
      <c r="E10" s="17">
        <v>0.26473138382408801</v>
      </c>
      <c r="F10" s="17">
        <v>0.20378189136052699</v>
      </c>
      <c r="G10" s="17">
        <v>0.22976147086704499</v>
      </c>
      <c r="H10" s="17">
        <v>0.239330039063781</v>
      </c>
      <c r="I10" s="17">
        <v>0.215846206427144</v>
      </c>
      <c r="J10" s="17"/>
      <c r="K10" s="17">
        <v>0.226186591132649</v>
      </c>
      <c r="L10" s="17">
        <v>0.217372885791455</v>
      </c>
      <c r="M10" s="17"/>
      <c r="N10" s="17">
        <v>0.19930023971812599</v>
      </c>
      <c r="O10" s="17">
        <v>0.204453015692412</v>
      </c>
      <c r="P10" s="17">
        <v>0.26232286002253202</v>
      </c>
      <c r="Q10" s="17">
        <v>0.243542487773977</v>
      </c>
      <c r="R10" s="17">
        <v>0.26989338873412999</v>
      </c>
      <c r="S10" s="17"/>
      <c r="T10" s="17">
        <v>0.25583876066085198</v>
      </c>
      <c r="U10" s="17">
        <v>0.17683273676120401</v>
      </c>
      <c r="V10" s="17">
        <v>0.28046681460494099</v>
      </c>
      <c r="W10" s="17">
        <v>0.180334682942147</v>
      </c>
      <c r="X10" s="17">
        <v>0.33187510875867499</v>
      </c>
    </row>
    <row r="11" spans="2:24">
      <c r="B11" s="18" t="s">
        <v>73</v>
      </c>
      <c r="C11" s="17">
        <v>7.5026566725998695E-2</v>
      </c>
      <c r="D11" s="17">
        <v>0.112116468336431</v>
      </c>
      <c r="E11" s="17">
        <v>8.9258952873737002E-2</v>
      </c>
      <c r="F11" s="17">
        <v>8.9173472759598499E-2</v>
      </c>
      <c r="G11" s="17">
        <v>4.7426849349173003E-2</v>
      </c>
      <c r="H11" s="17">
        <v>6.9202890090403105E-2</v>
      </c>
      <c r="I11" s="17">
        <v>5.36676317805009E-2</v>
      </c>
      <c r="J11" s="17"/>
      <c r="K11" s="17">
        <v>7.8239083213513194E-2</v>
      </c>
      <c r="L11" s="17">
        <v>7.2259097936550595E-2</v>
      </c>
      <c r="M11" s="17"/>
      <c r="N11" s="17">
        <v>0.104994816033413</v>
      </c>
      <c r="O11" s="17">
        <v>5.3618777514369803E-2</v>
      </c>
      <c r="P11" s="17">
        <v>6.6263847999628797E-2</v>
      </c>
      <c r="Q11" s="17">
        <v>6.9769880790999106E-2</v>
      </c>
      <c r="R11" s="17">
        <v>5.4697594980542601E-2</v>
      </c>
      <c r="S11" s="17"/>
      <c r="T11" s="17">
        <v>8.5906914716124994E-2</v>
      </c>
      <c r="U11" s="17">
        <v>6.3352194688367294E-2</v>
      </c>
      <c r="V11" s="17">
        <v>7.4663020548620798E-2</v>
      </c>
      <c r="W11" s="17">
        <v>4.3561380973133099E-2</v>
      </c>
      <c r="X11" s="17">
        <v>8.8700520000983205E-2</v>
      </c>
    </row>
    <row r="12" spans="2:24">
      <c r="B12" s="18" t="s">
        <v>74</v>
      </c>
      <c r="C12" s="17">
        <v>2.08539639419403E-2</v>
      </c>
      <c r="D12" s="17">
        <v>3.5326260049317902E-2</v>
      </c>
      <c r="E12" s="17">
        <v>3.1256648934065198E-2</v>
      </c>
      <c r="F12" s="17">
        <v>2.2250604534034799E-2</v>
      </c>
      <c r="G12" s="17">
        <v>1.41499397260834E-2</v>
      </c>
      <c r="H12" s="17">
        <v>6.8940386943728204E-3</v>
      </c>
      <c r="I12" s="17">
        <v>1.64784289005553E-2</v>
      </c>
      <c r="J12" s="17"/>
      <c r="K12" s="17">
        <v>1.99001965758435E-2</v>
      </c>
      <c r="L12" s="17">
        <v>2.09098694089478E-2</v>
      </c>
      <c r="M12" s="17"/>
      <c r="N12" s="17">
        <v>2.4029647393728999E-2</v>
      </c>
      <c r="O12" s="17">
        <v>1.71318698104586E-2</v>
      </c>
      <c r="P12" s="17">
        <v>1.6655928334171202E-2</v>
      </c>
      <c r="Q12" s="17">
        <v>2.8890223307114399E-2</v>
      </c>
      <c r="R12" s="17">
        <v>2.6092377116925199E-2</v>
      </c>
      <c r="S12" s="17"/>
      <c r="T12" s="17">
        <v>3.0309641425241601E-2</v>
      </c>
      <c r="U12" s="17">
        <v>1.8228227484530499E-2</v>
      </c>
      <c r="V12" s="17">
        <v>2.3148961626860899E-2</v>
      </c>
      <c r="W12" s="17">
        <v>2.1739488062744301E-2</v>
      </c>
      <c r="X12" s="17">
        <v>1.28760341208587E-2</v>
      </c>
    </row>
    <row r="13" spans="2:24">
      <c r="B13" s="18" t="s">
        <v>75</v>
      </c>
      <c r="C13" s="17">
        <v>2.0980790508922299E-2</v>
      </c>
      <c r="D13" s="17">
        <v>3.4590190066772601E-2</v>
      </c>
      <c r="E13" s="17">
        <v>2.0236792745132799E-2</v>
      </c>
      <c r="F13" s="17">
        <v>2.00552164192522E-2</v>
      </c>
      <c r="G13" s="17">
        <v>5.5720100802616104E-3</v>
      </c>
      <c r="H13" s="17">
        <v>2.4464678457071998E-2</v>
      </c>
      <c r="I13" s="17">
        <v>2.3508193994615699E-2</v>
      </c>
      <c r="J13" s="17"/>
      <c r="K13" s="17">
        <v>2.2279226976151801E-2</v>
      </c>
      <c r="L13" s="17">
        <v>1.9815902756561098E-2</v>
      </c>
      <c r="M13" s="17"/>
      <c r="N13" s="17">
        <v>2.8561806794152898E-2</v>
      </c>
      <c r="O13" s="17">
        <v>2.0418070529829101E-2</v>
      </c>
      <c r="P13" s="17">
        <v>1.32007613331804E-2</v>
      </c>
      <c r="Q13" s="17">
        <v>1.03902959880248E-2</v>
      </c>
      <c r="R13" s="17">
        <v>1.52603154672991E-2</v>
      </c>
      <c r="S13" s="17"/>
      <c r="T13" s="17">
        <v>1.6229395110893101E-2</v>
      </c>
      <c r="U13" s="17">
        <v>2.9209963549149402E-2</v>
      </c>
      <c r="V13" s="17">
        <v>1.5853552806708599E-2</v>
      </c>
      <c r="W13" s="17">
        <v>2.34631620745758E-2</v>
      </c>
      <c r="X13" s="17">
        <v>1.2823491883600401E-2</v>
      </c>
    </row>
    <row r="14" spans="2:24">
      <c r="B14" s="18" t="s">
        <v>61</v>
      </c>
      <c r="C14" s="19">
        <v>1.51914624111592E-2</v>
      </c>
      <c r="D14" s="19">
        <v>1.17271577406339E-2</v>
      </c>
      <c r="E14" s="19">
        <v>1.4292128832481399E-2</v>
      </c>
      <c r="F14" s="19">
        <v>8.5540698234461907E-3</v>
      </c>
      <c r="G14" s="19">
        <v>2.25380512069332E-2</v>
      </c>
      <c r="H14" s="19">
        <v>1.01879497449473E-2</v>
      </c>
      <c r="I14" s="19">
        <v>2.1026367395357098E-2</v>
      </c>
      <c r="J14" s="19"/>
      <c r="K14" s="19">
        <v>1.41014155419913E-2</v>
      </c>
      <c r="L14" s="19">
        <v>1.6332061968010798E-2</v>
      </c>
      <c r="M14" s="19"/>
      <c r="N14" s="19">
        <v>1.06856769026396E-2</v>
      </c>
      <c r="O14" s="19">
        <v>1.9408265172670199E-2</v>
      </c>
      <c r="P14" s="19">
        <v>1.81286205039278E-2</v>
      </c>
      <c r="Q14" s="19">
        <v>1.5675980833391501E-2</v>
      </c>
      <c r="R14" s="19">
        <v>3.5687052454911302E-3</v>
      </c>
      <c r="S14" s="19"/>
      <c r="T14" s="19">
        <v>1.4652986981914499E-2</v>
      </c>
      <c r="U14" s="19">
        <v>5.98419958518867E-3</v>
      </c>
      <c r="V14" s="19">
        <v>9.3890190156400502E-3</v>
      </c>
      <c r="W14" s="19">
        <v>1.16562883192856E-2</v>
      </c>
      <c r="X14" s="19">
        <v>1.2596604168835001E-2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X19"/>
  <sheetViews>
    <sheetView showGridLines="0" workbookViewId="0">
      <pane xSplit="2" topLeftCell="T1" activePane="topRight" state="frozen"/>
      <selection pane="topRight" activeCell="C9" sqref="C9:C10"/>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79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80</v>
      </c>
      <c r="C9" s="17">
        <v>0.20556742097767999</v>
      </c>
      <c r="D9" s="17">
        <v>0.21551155691988799</v>
      </c>
      <c r="E9" s="17">
        <v>0.33075860555863701</v>
      </c>
      <c r="F9" s="17">
        <v>0.233252289244542</v>
      </c>
      <c r="G9" s="17">
        <v>0.238099014780392</v>
      </c>
      <c r="H9" s="17">
        <v>0.16959905826650501</v>
      </c>
      <c r="I9" s="17">
        <v>7.2233836389127698E-2</v>
      </c>
      <c r="J9" s="17"/>
      <c r="K9" s="17">
        <v>0.189199537909466</v>
      </c>
      <c r="L9" s="17">
        <v>0.22159799625304699</v>
      </c>
      <c r="M9" s="17"/>
      <c r="N9" s="17">
        <v>0.169330831517012</v>
      </c>
      <c r="O9" s="17">
        <v>0.19665446657808</v>
      </c>
      <c r="P9" s="17">
        <v>0.20938855488204799</v>
      </c>
      <c r="Q9" s="17">
        <v>0.20323078604255199</v>
      </c>
      <c r="R9" s="17">
        <v>0.31912736288214399</v>
      </c>
      <c r="S9" s="17"/>
      <c r="T9" s="17">
        <v>0.24044114058250199</v>
      </c>
      <c r="U9" s="17">
        <v>0.20947872419723501</v>
      </c>
      <c r="V9" s="17">
        <v>0.20300515484950801</v>
      </c>
      <c r="W9" s="17">
        <v>0.23834126824610499</v>
      </c>
      <c r="X9" s="17">
        <v>0.124492424025654</v>
      </c>
    </row>
    <row r="10" spans="2:24" ht="29.1">
      <c r="B10" s="18" t="s">
        <v>81</v>
      </c>
      <c r="C10" s="17">
        <v>0.28379283910567499</v>
      </c>
      <c r="D10" s="17">
        <v>0.355800420463183</v>
      </c>
      <c r="E10" s="17">
        <v>0.33906744376839998</v>
      </c>
      <c r="F10" s="17">
        <v>0.34698279021310602</v>
      </c>
      <c r="G10" s="17">
        <v>0.27700831073169102</v>
      </c>
      <c r="H10" s="17">
        <v>0.264112998950915</v>
      </c>
      <c r="I10" s="17">
        <v>0.15830738014471499</v>
      </c>
      <c r="J10" s="17"/>
      <c r="K10" s="17">
        <v>0.28661961808554798</v>
      </c>
      <c r="L10" s="17">
        <v>0.28243753495635598</v>
      </c>
      <c r="M10" s="17"/>
      <c r="N10" s="17">
        <v>0.220236615187174</v>
      </c>
      <c r="O10" s="17">
        <v>0.25651587673305298</v>
      </c>
      <c r="P10" s="17">
        <v>0.32134176431523398</v>
      </c>
      <c r="Q10" s="17">
        <v>0.38527934470561098</v>
      </c>
      <c r="R10" s="17">
        <v>0.36318191789069898</v>
      </c>
      <c r="S10" s="17"/>
      <c r="T10" s="17">
        <v>0.34710254885497299</v>
      </c>
      <c r="U10" s="17">
        <v>0.27893834377661803</v>
      </c>
      <c r="V10" s="17">
        <v>0.265178846711834</v>
      </c>
      <c r="W10" s="17">
        <v>0.28671090286496498</v>
      </c>
      <c r="X10" s="17">
        <v>0.28932969761886401</v>
      </c>
    </row>
    <row r="11" spans="2:24" ht="29.1">
      <c r="B11" s="18" t="s">
        <v>82</v>
      </c>
      <c r="C11" s="17">
        <v>0.225917705454899</v>
      </c>
      <c r="D11" s="17">
        <v>0.21419945907452501</v>
      </c>
      <c r="E11" s="17">
        <v>0.17667815073616799</v>
      </c>
      <c r="F11" s="17">
        <v>0.23968285882535501</v>
      </c>
      <c r="G11" s="17">
        <v>0.25704628289859899</v>
      </c>
      <c r="H11" s="17">
        <v>0.224023186758705</v>
      </c>
      <c r="I11" s="17">
        <v>0.23851288413240501</v>
      </c>
      <c r="J11" s="17"/>
      <c r="K11" s="17">
        <v>0.227819376779519</v>
      </c>
      <c r="L11" s="17">
        <v>0.22517950039918999</v>
      </c>
      <c r="M11" s="17"/>
      <c r="N11" s="17">
        <v>0.22528799052023399</v>
      </c>
      <c r="O11" s="17">
        <v>0.246526566360769</v>
      </c>
      <c r="P11" s="17">
        <v>0.219494629838665</v>
      </c>
      <c r="Q11" s="17">
        <v>0.21384894018713699</v>
      </c>
      <c r="R11" s="17">
        <v>0.18274851306915499</v>
      </c>
      <c r="S11" s="17"/>
      <c r="T11" s="17">
        <v>0.19694527798852701</v>
      </c>
      <c r="U11" s="17">
        <v>0.227728592356542</v>
      </c>
      <c r="V11" s="17">
        <v>0.25978456021802598</v>
      </c>
      <c r="W11" s="17">
        <v>0.22410031308395401</v>
      </c>
      <c r="X11" s="17">
        <v>0.25570747627996199</v>
      </c>
    </row>
    <row r="12" spans="2:24" ht="29.1">
      <c r="B12" s="18" t="s">
        <v>83</v>
      </c>
      <c r="C12" s="17">
        <v>0.16461047897227499</v>
      </c>
      <c r="D12" s="17">
        <v>0.11556315511739899</v>
      </c>
      <c r="E12" s="17">
        <v>0.10714401625020201</v>
      </c>
      <c r="F12" s="17">
        <v>9.98905918138253E-2</v>
      </c>
      <c r="G12" s="17">
        <v>0.16603315630957</v>
      </c>
      <c r="H12" s="17">
        <v>0.20730348978378499</v>
      </c>
      <c r="I12" s="17">
        <v>0.26686019032574099</v>
      </c>
      <c r="J12" s="17"/>
      <c r="K12" s="17">
        <v>0.17516007860708799</v>
      </c>
      <c r="L12" s="17">
        <v>0.15313114580596299</v>
      </c>
      <c r="M12" s="17"/>
      <c r="N12" s="17">
        <v>0.19983612626177899</v>
      </c>
      <c r="O12" s="17">
        <v>0.18935158085121701</v>
      </c>
      <c r="P12" s="17">
        <v>0.15187503653721299</v>
      </c>
      <c r="Q12" s="17">
        <v>0.14178887228933901</v>
      </c>
      <c r="R12" s="17">
        <v>8.96945890877449E-2</v>
      </c>
      <c r="S12" s="17"/>
      <c r="T12" s="17">
        <v>0.14094405136610699</v>
      </c>
      <c r="U12" s="17">
        <v>0.15859338489131</v>
      </c>
      <c r="V12" s="17">
        <v>0.180135944116322</v>
      </c>
      <c r="W12" s="17">
        <v>0.138998956758974</v>
      </c>
      <c r="X12" s="17">
        <v>0.21833687424606499</v>
      </c>
    </row>
    <row r="13" spans="2:24">
      <c r="B13" s="18" t="s">
        <v>84</v>
      </c>
      <c r="C13" s="17">
        <v>0.103752089240826</v>
      </c>
      <c r="D13" s="17">
        <v>6.9999611634046999E-2</v>
      </c>
      <c r="E13" s="17">
        <v>2.2755687007067499E-2</v>
      </c>
      <c r="F13" s="17">
        <v>5.7109290949869003E-2</v>
      </c>
      <c r="G13" s="17">
        <v>5.0637339940467603E-2</v>
      </c>
      <c r="H13" s="17">
        <v>0.12806211596172901</v>
      </c>
      <c r="I13" s="17">
        <v>0.25686359304258899</v>
      </c>
      <c r="J13" s="17"/>
      <c r="K13" s="17">
        <v>0.109428594046276</v>
      </c>
      <c r="L13" s="17">
        <v>9.8719076451546803E-2</v>
      </c>
      <c r="M13" s="17"/>
      <c r="N13" s="17">
        <v>0.16687749332539001</v>
      </c>
      <c r="O13" s="17">
        <v>0.101322412335596</v>
      </c>
      <c r="P13" s="17">
        <v>8.5399134941987906E-2</v>
      </c>
      <c r="Q13" s="17">
        <v>4.5410431577850401E-2</v>
      </c>
      <c r="R13" s="17">
        <v>3.7800570443348801E-2</v>
      </c>
      <c r="S13" s="17"/>
      <c r="T13" s="17">
        <v>5.9708550203775197E-2</v>
      </c>
      <c r="U13" s="17">
        <v>0.114530170583998</v>
      </c>
      <c r="V13" s="17">
        <v>8.5693548318406504E-2</v>
      </c>
      <c r="W13" s="17">
        <v>8.5576136533541E-2</v>
      </c>
      <c r="X13" s="17">
        <v>0.105976391852152</v>
      </c>
    </row>
    <row r="14" spans="2:24">
      <c r="B14" s="18" t="s">
        <v>61</v>
      </c>
      <c r="C14" s="19">
        <v>1.6359466248645201E-2</v>
      </c>
      <c r="D14" s="19">
        <v>2.89257967909574E-2</v>
      </c>
      <c r="E14" s="19">
        <v>2.35960966795251E-2</v>
      </c>
      <c r="F14" s="19">
        <v>2.3082178953302699E-2</v>
      </c>
      <c r="G14" s="19">
        <v>1.11758953392806E-2</v>
      </c>
      <c r="H14" s="19">
        <v>6.8991502783611004E-3</v>
      </c>
      <c r="I14" s="19">
        <v>7.2221159654222503E-3</v>
      </c>
      <c r="J14" s="19"/>
      <c r="K14" s="19">
        <v>1.1772794572102899E-2</v>
      </c>
      <c r="L14" s="19">
        <v>1.8934746133896702E-2</v>
      </c>
      <c r="M14" s="19"/>
      <c r="N14" s="19">
        <v>1.8430943188411399E-2</v>
      </c>
      <c r="O14" s="19">
        <v>9.6290971412858004E-3</v>
      </c>
      <c r="P14" s="19">
        <v>1.25008794848522E-2</v>
      </c>
      <c r="Q14" s="19">
        <v>1.04416251975112E-2</v>
      </c>
      <c r="R14" s="19">
        <v>7.4470466269077199E-3</v>
      </c>
      <c r="S14" s="19"/>
      <c r="T14" s="19">
        <v>1.48584310041159E-2</v>
      </c>
      <c r="U14" s="19">
        <v>1.0730784194297301E-2</v>
      </c>
      <c r="V14" s="19">
        <v>6.2019457859040297E-3</v>
      </c>
      <c r="W14" s="19">
        <v>2.6272422512461001E-2</v>
      </c>
      <c r="X14" s="19">
        <v>6.1571359773034198E-3</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X18"/>
  <sheetViews>
    <sheetView showGridLines="0" workbookViewId="0">
      <pane xSplit="2" topLeftCell="T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85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0.52611606566869995</v>
      </c>
      <c r="D9" s="17">
        <v>0.47724325421873398</v>
      </c>
      <c r="E9" s="17">
        <v>0.54599650527101695</v>
      </c>
      <c r="F9" s="17">
        <v>0.54036807573238099</v>
      </c>
      <c r="G9" s="17">
        <v>0.52635293955600104</v>
      </c>
      <c r="H9" s="17">
        <v>0.53045032473540898</v>
      </c>
      <c r="I9" s="17">
        <v>0.52752979210303397</v>
      </c>
      <c r="J9" s="17"/>
      <c r="K9" s="17">
        <v>0.50066297907971602</v>
      </c>
      <c r="L9" s="17">
        <v>0.54962039307014499</v>
      </c>
      <c r="M9" s="17"/>
      <c r="N9" s="17">
        <v>0.48183104477175198</v>
      </c>
      <c r="O9" s="17">
        <v>0.55861249818551895</v>
      </c>
      <c r="P9" s="17">
        <v>0.50645748674094604</v>
      </c>
      <c r="Q9" s="17">
        <v>0.55206824196916104</v>
      </c>
      <c r="R9" s="17">
        <v>0.52789759380317502</v>
      </c>
      <c r="S9" s="17"/>
      <c r="T9" s="17">
        <v>0.53945534934138195</v>
      </c>
      <c r="U9" s="17">
        <v>0.58064830446267701</v>
      </c>
      <c r="V9" s="17">
        <v>0.48383360924569402</v>
      </c>
      <c r="W9" s="17">
        <v>0.53611178290172201</v>
      </c>
      <c r="X9" s="17">
        <v>0.39403991920505499</v>
      </c>
    </row>
    <row r="10" spans="2:24">
      <c r="B10" s="18" t="s">
        <v>87</v>
      </c>
      <c r="C10" s="17">
        <v>0.299158322469601</v>
      </c>
      <c r="D10" s="17">
        <v>0.34868382797764402</v>
      </c>
      <c r="E10" s="17">
        <v>0.310922210268882</v>
      </c>
      <c r="F10" s="17">
        <v>0.31741437419879498</v>
      </c>
      <c r="G10" s="17">
        <v>0.29542999616521098</v>
      </c>
      <c r="H10" s="17">
        <v>0.26913337891330702</v>
      </c>
      <c r="I10" s="17">
        <v>0.265087627914527</v>
      </c>
      <c r="J10" s="17"/>
      <c r="K10" s="17">
        <v>0.32108663693010198</v>
      </c>
      <c r="L10" s="17">
        <v>0.27921184180683301</v>
      </c>
      <c r="M10" s="17"/>
      <c r="N10" s="17">
        <v>0.28981486801551398</v>
      </c>
      <c r="O10" s="17">
        <v>0.28650415754276698</v>
      </c>
      <c r="P10" s="17">
        <v>0.314109407331782</v>
      </c>
      <c r="Q10" s="17">
        <v>0.30063144423210703</v>
      </c>
      <c r="R10" s="17">
        <v>0.34278029150994399</v>
      </c>
      <c r="S10" s="17"/>
      <c r="T10" s="17">
        <v>0.31933955717948298</v>
      </c>
      <c r="U10" s="17">
        <v>0.26262073447353801</v>
      </c>
      <c r="V10" s="17">
        <v>0.33943520217570999</v>
      </c>
      <c r="W10" s="17">
        <v>0.28948005782908898</v>
      </c>
      <c r="X10" s="17">
        <v>0.389199258154313</v>
      </c>
    </row>
    <row r="11" spans="2:24">
      <c r="B11" s="18" t="s">
        <v>88</v>
      </c>
      <c r="C11" s="17">
        <v>0.10690281744962001</v>
      </c>
      <c r="D11" s="17">
        <v>9.3989300250733099E-2</v>
      </c>
      <c r="E11" s="17">
        <v>0.10198269553513301</v>
      </c>
      <c r="F11" s="17">
        <v>8.51451643942438E-2</v>
      </c>
      <c r="G11" s="17">
        <v>0.102688568543694</v>
      </c>
      <c r="H11" s="17">
        <v>0.127269118411386</v>
      </c>
      <c r="I11" s="17">
        <v>0.12696967201565801</v>
      </c>
      <c r="J11" s="17"/>
      <c r="K11" s="17">
        <v>0.121900612649726</v>
      </c>
      <c r="L11" s="17">
        <v>9.2776005278950496E-2</v>
      </c>
      <c r="M11" s="17"/>
      <c r="N11" s="17">
        <v>0.13353346342690101</v>
      </c>
      <c r="O11" s="17">
        <v>9.6015114408834298E-2</v>
      </c>
      <c r="P11" s="17">
        <v>0.115308350504259</v>
      </c>
      <c r="Q11" s="17">
        <v>9.8123470295948201E-2</v>
      </c>
      <c r="R11" s="17">
        <v>8.2387401794311602E-2</v>
      </c>
      <c r="S11" s="17"/>
      <c r="T11" s="17">
        <v>9.0051689508360303E-2</v>
      </c>
      <c r="U11" s="17">
        <v>9.8091902350301199E-2</v>
      </c>
      <c r="V11" s="17">
        <v>8.8745285120649095E-2</v>
      </c>
      <c r="W11" s="17">
        <v>0.113857940722388</v>
      </c>
      <c r="X11" s="17">
        <v>0.131416931193683</v>
      </c>
    </row>
    <row r="12" spans="2:24">
      <c r="B12" s="18" t="s">
        <v>89</v>
      </c>
      <c r="C12" s="17">
        <v>3.9962726823584198E-2</v>
      </c>
      <c r="D12" s="17">
        <v>4.1761786906225597E-2</v>
      </c>
      <c r="E12" s="17">
        <v>2.6275915165225799E-2</v>
      </c>
      <c r="F12" s="17">
        <v>2.8478676901092001E-2</v>
      </c>
      <c r="G12" s="17">
        <v>5.0155178262707198E-2</v>
      </c>
      <c r="H12" s="17">
        <v>4.8740924930815901E-2</v>
      </c>
      <c r="I12" s="17">
        <v>4.5127156453542497E-2</v>
      </c>
      <c r="J12" s="17"/>
      <c r="K12" s="17">
        <v>3.6781048723308403E-2</v>
      </c>
      <c r="L12" s="17">
        <v>4.2290657147371201E-2</v>
      </c>
      <c r="M12" s="17"/>
      <c r="N12" s="17">
        <v>5.6359042995587999E-2</v>
      </c>
      <c r="O12" s="17">
        <v>3.43381685849765E-2</v>
      </c>
      <c r="P12" s="17">
        <v>4.3625562760813703E-2</v>
      </c>
      <c r="Q12" s="17">
        <v>2.33467123924249E-2</v>
      </c>
      <c r="R12" s="17">
        <v>3.5512044795212097E-2</v>
      </c>
      <c r="S12" s="17"/>
      <c r="T12" s="17">
        <v>1.8138136626703098E-2</v>
      </c>
      <c r="U12" s="17">
        <v>3.8586783624858199E-2</v>
      </c>
      <c r="V12" s="17">
        <v>6.5826322257757003E-2</v>
      </c>
      <c r="W12" s="17">
        <v>3.8538665692132199E-2</v>
      </c>
      <c r="X12" s="17">
        <v>7.9066233447516607E-2</v>
      </c>
    </row>
    <row r="13" spans="2:24">
      <c r="B13" s="18" t="s">
        <v>61</v>
      </c>
      <c r="C13" s="19">
        <v>2.7860067588494401E-2</v>
      </c>
      <c r="D13" s="19">
        <v>3.8321830646663502E-2</v>
      </c>
      <c r="E13" s="19">
        <v>1.4822673759741899E-2</v>
      </c>
      <c r="F13" s="19">
        <v>2.8593708773487801E-2</v>
      </c>
      <c r="G13" s="19">
        <v>2.5373317472386799E-2</v>
      </c>
      <c r="H13" s="19">
        <v>2.4406253009081801E-2</v>
      </c>
      <c r="I13" s="19">
        <v>3.5285751513238102E-2</v>
      </c>
      <c r="J13" s="19"/>
      <c r="K13" s="19">
        <v>1.9568722617146799E-2</v>
      </c>
      <c r="L13" s="19">
        <v>3.6101102696699999E-2</v>
      </c>
      <c r="M13" s="19"/>
      <c r="N13" s="19">
        <v>3.8461580790245198E-2</v>
      </c>
      <c r="O13" s="19">
        <v>2.4530061277903002E-2</v>
      </c>
      <c r="P13" s="19">
        <v>2.04991926622001E-2</v>
      </c>
      <c r="Q13" s="19">
        <v>2.58301311103591E-2</v>
      </c>
      <c r="R13" s="19">
        <v>1.14226680973576E-2</v>
      </c>
      <c r="S13" s="19"/>
      <c r="T13" s="19">
        <v>3.3015267344071599E-2</v>
      </c>
      <c r="U13" s="19">
        <v>2.0052275088625501E-2</v>
      </c>
      <c r="V13" s="19">
        <v>2.2159581200189401E-2</v>
      </c>
      <c r="W13" s="19">
        <v>2.20115528546692E-2</v>
      </c>
      <c r="X13" s="19">
        <v>6.2776579994322304E-3</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I18"/>
  <sheetViews>
    <sheetView showGridLines="0" workbookViewId="0">
      <pane xSplit="2" topLeftCell="C1" activePane="topRight" state="frozen"/>
      <selection pane="topRight" activeCell="J13" sqref="J13"/>
    </sheetView>
  </sheetViews>
  <sheetFormatPr defaultColWidth="10.85546875" defaultRowHeight="14.45"/>
  <cols>
    <col min="2" max="2" width="25.7109375" customWidth="1"/>
    <col min="3" max="9" width="20.7109375" customWidth="1"/>
  </cols>
  <sheetData>
    <row r="2" spans="2:9" ht="39.950000000000003" customHeight="1">
      <c r="D2" s="30" t="s">
        <v>223</v>
      </c>
      <c r="E2" s="31"/>
      <c r="F2" s="31"/>
      <c r="G2" s="31"/>
      <c r="H2" s="31"/>
      <c r="I2" s="31"/>
    </row>
    <row r="6" spans="2:9" ht="50.1" customHeight="1">
      <c r="B6" s="20" t="s">
        <v>22</v>
      </c>
      <c r="C6" s="20" t="s">
        <v>224</v>
      </c>
      <c r="D6" s="20" t="s">
        <v>225</v>
      </c>
      <c r="E6" s="20" t="s">
        <v>226</v>
      </c>
      <c r="F6" s="20" t="s">
        <v>227</v>
      </c>
      <c r="G6" s="20" t="s">
        <v>228</v>
      </c>
      <c r="H6" s="20" t="s">
        <v>229</v>
      </c>
    </row>
    <row r="7" spans="2:9">
      <c r="B7" s="18" t="s">
        <v>86</v>
      </c>
      <c r="C7" s="17">
        <v>0.60294164075877899</v>
      </c>
      <c r="D7" s="17">
        <v>0.66217779210877703</v>
      </c>
      <c r="E7" s="17">
        <v>0.56596768970076905</v>
      </c>
      <c r="F7" s="17">
        <v>0.71151642053540498</v>
      </c>
      <c r="G7" s="17">
        <v>0.54723809356464403</v>
      </c>
      <c r="H7" s="17">
        <v>0.587692528747358</v>
      </c>
    </row>
    <row r="8" spans="2:9">
      <c r="B8" s="18" t="s">
        <v>87</v>
      </c>
      <c r="C8" s="17">
        <v>0.274689146253634</v>
      </c>
      <c r="D8" s="17">
        <v>0.23780010829892101</v>
      </c>
      <c r="E8" s="17">
        <v>0.278316871260822</v>
      </c>
      <c r="F8" s="17">
        <v>0.200652544017108</v>
      </c>
      <c r="G8" s="17">
        <v>0.30289045997054498</v>
      </c>
      <c r="H8" s="17">
        <v>0.28256724998579802</v>
      </c>
    </row>
    <row r="9" spans="2:9">
      <c r="B9" s="18" t="s">
        <v>88</v>
      </c>
      <c r="C9" s="17">
        <v>8.4180743973872901E-2</v>
      </c>
      <c r="D9" s="17">
        <v>7.1703900340489596E-2</v>
      </c>
      <c r="E9" s="17">
        <v>0.103846426740643</v>
      </c>
      <c r="F9" s="17">
        <v>6.0982793949604701E-2</v>
      </c>
      <c r="G9" s="17">
        <v>0.102094070832785</v>
      </c>
      <c r="H9" s="17">
        <v>8.0454309846607105E-2</v>
      </c>
    </row>
    <row r="10" spans="2:9">
      <c r="B10" s="18" t="s">
        <v>91</v>
      </c>
      <c r="C10" s="17">
        <v>1.5344016951568401E-2</v>
      </c>
      <c r="D10" s="17">
        <v>1.43571316294306E-2</v>
      </c>
      <c r="E10" s="17">
        <v>3.0818454017567401E-2</v>
      </c>
      <c r="F10" s="17">
        <v>1.3797399233794101E-2</v>
      </c>
      <c r="G10" s="17">
        <v>2.3600686853859298E-2</v>
      </c>
      <c r="H10" s="17">
        <v>1.8964507285951799E-2</v>
      </c>
    </row>
    <row r="11" spans="2:9">
      <c r="B11" s="18" t="s">
        <v>61</v>
      </c>
      <c r="C11" s="17">
        <v>2.2844452062145099E-2</v>
      </c>
      <c r="D11" s="17">
        <v>1.39610676223819E-2</v>
      </c>
      <c r="E11" s="17">
        <v>2.10505582801985E-2</v>
      </c>
      <c r="F11" s="17">
        <v>1.30508422640886E-2</v>
      </c>
      <c r="G11" s="17">
        <v>2.4176688778166901E-2</v>
      </c>
      <c r="H11" s="17">
        <v>3.0321404134284701E-2</v>
      </c>
    </row>
    <row r="12" spans="2:9">
      <c r="B12" s="16"/>
      <c r="C12" s="16"/>
      <c r="D12" s="16"/>
      <c r="E12" s="16"/>
      <c r="F12" s="16"/>
      <c r="G12" s="16"/>
      <c r="H12" s="16"/>
    </row>
    <row r="13" spans="2:9">
      <c r="B13" t="s">
        <v>216</v>
      </c>
      <c r="C13" s="22"/>
      <c r="D13" s="22"/>
      <c r="E13" s="22"/>
      <c r="F13" s="22"/>
      <c r="G13" s="22"/>
      <c r="H13" s="22"/>
    </row>
    <row r="14" spans="2:9">
      <c r="B14" t="s">
        <v>217</v>
      </c>
    </row>
    <row r="18" spans="2:2">
      <c r="B18"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90</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0.60294164075877899</v>
      </c>
      <c r="D9" s="17">
        <v>0.52689448035568598</v>
      </c>
      <c r="E9" s="17">
        <v>0.60016849681340501</v>
      </c>
      <c r="F9" s="17">
        <v>0.59628414802954599</v>
      </c>
      <c r="G9" s="17">
        <v>0.53605244742921898</v>
      </c>
      <c r="H9" s="17">
        <v>0.66055331800797201</v>
      </c>
      <c r="I9" s="17">
        <v>0.67657507944730699</v>
      </c>
      <c r="J9" s="17"/>
      <c r="K9" s="17">
        <v>0.57804336324304695</v>
      </c>
      <c r="L9" s="17">
        <v>0.62628471919902495</v>
      </c>
      <c r="M9" s="17"/>
      <c r="N9" s="17">
        <v>0.600214926038798</v>
      </c>
      <c r="O9" s="17">
        <v>0.61353214311672999</v>
      </c>
      <c r="P9" s="17">
        <v>0.59332836556567004</v>
      </c>
      <c r="Q9" s="17">
        <v>0.57348161119809105</v>
      </c>
      <c r="R9" s="17">
        <v>0.597178100263968</v>
      </c>
      <c r="S9" s="17"/>
      <c r="T9" s="17">
        <v>0.61231555921473602</v>
      </c>
      <c r="U9" s="17">
        <v>0.63005060271880198</v>
      </c>
      <c r="V9" s="17">
        <v>0.61028377087646701</v>
      </c>
      <c r="W9" s="17">
        <v>0.54289322102423698</v>
      </c>
      <c r="X9" s="17">
        <v>0.55987584089911102</v>
      </c>
    </row>
    <row r="10" spans="2:24">
      <c r="B10" s="18" t="s">
        <v>87</v>
      </c>
      <c r="C10" s="17">
        <v>0.274689146253634</v>
      </c>
      <c r="D10" s="17">
        <v>0.28547525249902</v>
      </c>
      <c r="E10" s="17">
        <v>0.293608974530495</v>
      </c>
      <c r="F10" s="17">
        <v>0.26225039859127502</v>
      </c>
      <c r="G10" s="17">
        <v>0.32508972424166999</v>
      </c>
      <c r="H10" s="17">
        <v>0.249503388452741</v>
      </c>
      <c r="I10" s="17">
        <v>0.23830210829409201</v>
      </c>
      <c r="J10" s="17"/>
      <c r="K10" s="17">
        <v>0.29650880487262599</v>
      </c>
      <c r="L10" s="17">
        <v>0.25374792775678501</v>
      </c>
      <c r="M10" s="17"/>
      <c r="N10" s="17">
        <v>0.26558695803585303</v>
      </c>
      <c r="O10" s="17">
        <v>0.27217584015555502</v>
      </c>
      <c r="P10" s="17">
        <v>0.28693165684335897</v>
      </c>
      <c r="Q10" s="17">
        <v>0.30010723870383699</v>
      </c>
      <c r="R10" s="17">
        <v>0.29172855824286198</v>
      </c>
      <c r="S10" s="17"/>
      <c r="T10" s="17">
        <v>0.270716870508866</v>
      </c>
      <c r="U10" s="17">
        <v>0.26021465652416598</v>
      </c>
      <c r="V10" s="17">
        <v>0.28839818614885698</v>
      </c>
      <c r="W10" s="17">
        <v>0.314425983262829</v>
      </c>
      <c r="X10" s="17">
        <v>0.300059595584525</v>
      </c>
    </row>
    <row r="11" spans="2:24">
      <c r="B11" s="18" t="s">
        <v>88</v>
      </c>
      <c r="C11" s="17">
        <v>8.4180743973872901E-2</v>
      </c>
      <c r="D11" s="17">
        <v>0.12784207774921999</v>
      </c>
      <c r="E11" s="17">
        <v>7.9724868264054893E-2</v>
      </c>
      <c r="F11" s="17">
        <v>9.58457432983503E-2</v>
      </c>
      <c r="G11" s="17">
        <v>8.0968685331179499E-2</v>
      </c>
      <c r="H11" s="17">
        <v>5.5626980913008599E-2</v>
      </c>
      <c r="I11" s="17">
        <v>7.1162792550207105E-2</v>
      </c>
      <c r="J11" s="17"/>
      <c r="K11" s="17">
        <v>9.31399742839078E-2</v>
      </c>
      <c r="L11" s="17">
        <v>7.5842573132239202E-2</v>
      </c>
      <c r="M11" s="17"/>
      <c r="N11" s="17">
        <v>8.2240625293647798E-2</v>
      </c>
      <c r="O11" s="17">
        <v>7.8271291084029401E-2</v>
      </c>
      <c r="P11" s="17">
        <v>8.1788557293270406E-2</v>
      </c>
      <c r="Q11" s="17">
        <v>9.8068493678464194E-2</v>
      </c>
      <c r="R11" s="17">
        <v>8.3178124258669994E-2</v>
      </c>
      <c r="S11" s="17"/>
      <c r="T11" s="17">
        <v>8.0401490897380495E-2</v>
      </c>
      <c r="U11" s="17">
        <v>7.2175935603248198E-2</v>
      </c>
      <c r="V11" s="17">
        <v>6.4700678686513094E-2</v>
      </c>
      <c r="W11" s="17">
        <v>9.5176842382663898E-2</v>
      </c>
      <c r="X11" s="17">
        <v>0.10231523982789099</v>
      </c>
    </row>
    <row r="12" spans="2:24">
      <c r="B12" s="18" t="s">
        <v>91</v>
      </c>
      <c r="C12" s="17">
        <v>1.5344016951568401E-2</v>
      </c>
      <c r="D12" s="17">
        <v>2.7782413905177401E-2</v>
      </c>
      <c r="E12" s="17">
        <v>8.5525280635708502E-3</v>
      </c>
      <c r="F12" s="17">
        <v>1.7231132462071801E-2</v>
      </c>
      <c r="G12" s="17">
        <v>2.49418130689835E-2</v>
      </c>
      <c r="H12" s="17">
        <v>1.34704689992404E-2</v>
      </c>
      <c r="I12" s="17">
        <v>4.5715363236431099E-3</v>
      </c>
      <c r="J12" s="17"/>
      <c r="K12" s="17">
        <v>1.88179690651579E-2</v>
      </c>
      <c r="L12" s="17">
        <v>1.2025111131504699E-2</v>
      </c>
      <c r="M12" s="17"/>
      <c r="N12" s="17">
        <v>1.4469664040835E-2</v>
      </c>
      <c r="O12" s="17">
        <v>1.2399876176688101E-2</v>
      </c>
      <c r="P12" s="17">
        <v>2.09752667268122E-2</v>
      </c>
      <c r="Q12" s="17">
        <v>1.7948732213084399E-2</v>
      </c>
      <c r="R12" s="17">
        <v>2.0492485103705001E-2</v>
      </c>
      <c r="S12" s="17"/>
      <c r="T12" s="17">
        <v>1.68011332686934E-2</v>
      </c>
      <c r="U12" s="17">
        <v>1.00809210102429E-2</v>
      </c>
      <c r="V12" s="17">
        <v>2.1179916261472101E-2</v>
      </c>
      <c r="W12" s="17">
        <v>2.30687640675242E-2</v>
      </c>
      <c r="X12" s="17">
        <v>1.881210447596E-2</v>
      </c>
    </row>
    <row r="13" spans="2:24">
      <c r="B13" s="18" t="s">
        <v>61</v>
      </c>
      <c r="C13" s="19">
        <v>2.2844452062145099E-2</v>
      </c>
      <c r="D13" s="19">
        <v>3.2005775490896303E-2</v>
      </c>
      <c r="E13" s="19">
        <v>1.79451323284744E-2</v>
      </c>
      <c r="F13" s="19">
        <v>2.83885776187567E-2</v>
      </c>
      <c r="G13" s="19">
        <v>3.2947329928947597E-2</v>
      </c>
      <c r="H13" s="19">
        <v>2.0845843627037602E-2</v>
      </c>
      <c r="I13" s="19">
        <v>9.3884833847502503E-3</v>
      </c>
      <c r="J13" s="19"/>
      <c r="K13" s="19">
        <v>1.34898885352609E-2</v>
      </c>
      <c r="L13" s="19">
        <v>3.2099668780446101E-2</v>
      </c>
      <c r="M13" s="19"/>
      <c r="N13" s="19">
        <v>3.74878265908659E-2</v>
      </c>
      <c r="O13" s="19">
        <v>2.3620849466996999E-2</v>
      </c>
      <c r="P13" s="19">
        <v>1.6976153570888101E-2</v>
      </c>
      <c r="Q13" s="19">
        <v>1.0393924206522499E-2</v>
      </c>
      <c r="R13" s="19">
        <v>7.4227321307947496E-3</v>
      </c>
      <c r="S13" s="19"/>
      <c r="T13" s="19">
        <v>1.9764946110323901E-2</v>
      </c>
      <c r="U13" s="19">
        <v>2.7477884143540601E-2</v>
      </c>
      <c r="V13" s="19">
        <v>1.5437448026690699E-2</v>
      </c>
      <c r="W13" s="19">
        <v>2.44351892627457E-2</v>
      </c>
      <c r="X13" s="19">
        <v>1.8937219212513099E-2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0.66217779210877703</v>
      </c>
      <c r="D9" s="17">
        <v>0.57114798517572796</v>
      </c>
      <c r="E9" s="17">
        <v>0.66491717616176704</v>
      </c>
      <c r="F9" s="17">
        <v>0.64539735794900599</v>
      </c>
      <c r="G9" s="17">
        <v>0.66224791943636796</v>
      </c>
      <c r="H9" s="17">
        <v>0.67888925897490804</v>
      </c>
      <c r="I9" s="17">
        <v>0.72258956768576299</v>
      </c>
      <c r="J9" s="17"/>
      <c r="K9" s="17">
        <v>0.61416366458474203</v>
      </c>
      <c r="L9" s="17">
        <v>0.70938056672891703</v>
      </c>
      <c r="M9" s="17"/>
      <c r="N9" s="17">
        <v>0.65671259708368002</v>
      </c>
      <c r="O9" s="17">
        <v>0.67178361433442702</v>
      </c>
      <c r="P9" s="17">
        <v>0.66528870572848398</v>
      </c>
      <c r="Q9" s="17">
        <v>0.64549904409632097</v>
      </c>
      <c r="R9" s="17">
        <v>0.66247772404537997</v>
      </c>
      <c r="S9" s="17"/>
      <c r="T9" s="17">
        <v>0.66041593577634605</v>
      </c>
      <c r="U9" s="17">
        <v>0.66825585065801896</v>
      </c>
      <c r="V9" s="17">
        <v>0.70254768309652105</v>
      </c>
      <c r="W9" s="17">
        <v>0.59116674691386095</v>
      </c>
      <c r="X9" s="17">
        <v>0.60512647536352704</v>
      </c>
    </row>
    <row r="10" spans="2:24">
      <c r="B10" s="18" t="s">
        <v>87</v>
      </c>
      <c r="C10" s="17">
        <v>0.23780010829892101</v>
      </c>
      <c r="D10" s="17">
        <v>0.230683990903499</v>
      </c>
      <c r="E10" s="17">
        <v>0.229802666504964</v>
      </c>
      <c r="F10" s="17">
        <v>0.23581064252662001</v>
      </c>
      <c r="G10" s="17">
        <v>0.24864794304473101</v>
      </c>
      <c r="H10" s="17">
        <v>0.25949101202997998</v>
      </c>
      <c r="I10" s="17">
        <v>0.22728940878303</v>
      </c>
      <c r="J10" s="17"/>
      <c r="K10" s="17">
        <v>0.25797982137008202</v>
      </c>
      <c r="L10" s="17">
        <v>0.21827864120938401</v>
      </c>
      <c r="M10" s="17"/>
      <c r="N10" s="17">
        <v>0.22547658935732501</v>
      </c>
      <c r="O10" s="17">
        <v>0.24021679128330301</v>
      </c>
      <c r="P10" s="17">
        <v>0.231215709560399</v>
      </c>
      <c r="Q10" s="17">
        <v>0.25121447405758801</v>
      </c>
      <c r="R10" s="17">
        <v>0.24883614456532699</v>
      </c>
      <c r="S10" s="17"/>
      <c r="T10" s="17">
        <v>0.22265977948889801</v>
      </c>
      <c r="U10" s="17">
        <v>0.24472366636637699</v>
      </c>
      <c r="V10" s="17">
        <v>0.22081202718675999</v>
      </c>
      <c r="W10" s="17">
        <v>0.26170798378222898</v>
      </c>
      <c r="X10" s="17">
        <v>0.28569624874962202</v>
      </c>
    </row>
    <row r="11" spans="2:24">
      <c r="B11" s="18" t="s">
        <v>88</v>
      </c>
      <c r="C11" s="17">
        <v>7.1703900340489596E-2</v>
      </c>
      <c r="D11" s="17">
        <v>0.132778534670765</v>
      </c>
      <c r="E11" s="17">
        <v>7.1122380273914806E-2</v>
      </c>
      <c r="F11" s="17">
        <v>9.5863885493366802E-2</v>
      </c>
      <c r="G11" s="17">
        <v>5.5931042798395801E-2</v>
      </c>
      <c r="H11" s="17">
        <v>4.7779349499961099E-2</v>
      </c>
      <c r="I11" s="17">
        <v>4.0904940669309303E-2</v>
      </c>
      <c r="J11" s="17"/>
      <c r="K11" s="17">
        <v>9.8135088815564403E-2</v>
      </c>
      <c r="L11" s="17">
        <v>4.6229031118211701E-2</v>
      </c>
      <c r="M11" s="17"/>
      <c r="N11" s="17">
        <v>8.6859815304941204E-2</v>
      </c>
      <c r="O11" s="17">
        <v>5.9963948163605701E-2</v>
      </c>
      <c r="P11" s="17">
        <v>6.5462315708283397E-2</v>
      </c>
      <c r="Q11" s="17">
        <v>9.05947602349782E-2</v>
      </c>
      <c r="R11" s="17">
        <v>7.3504354586089102E-2</v>
      </c>
      <c r="S11" s="17"/>
      <c r="T11" s="17">
        <v>7.7254649392598795E-2</v>
      </c>
      <c r="U11" s="17">
        <v>6.4770925852677699E-2</v>
      </c>
      <c r="V11" s="17">
        <v>6.4502440637797906E-2</v>
      </c>
      <c r="W11" s="17">
        <v>0.10112395392005</v>
      </c>
      <c r="X11" s="17">
        <v>9.6309328615128406E-2</v>
      </c>
    </row>
    <row r="12" spans="2:24">
      <c r="B12" s="18" t="s">
        <v>91</v>
      </c>
      <c r="C12" s="17">
        <v>1.43571316294306E-2</v>
      </c>
      <c r="D12" s="17">
        <v>3.19984187297674E-2</v>
      </c>
      <c r="E12" s="17">
        <v>1.9372280926428401E-2</v>
      </c>
      <c r="F12" s="17">
        <v>8.6601331322660197E-3</v>
      </c>
      <c r="G12" s="17">
        <v>2.17730636519924E-2</v>
      </c>
      <c r="H12" s="17">
        <v>3.2795276515285802E-3</v>
      </c>
      <c r="I12" s="17">
        <v>4.6690394242398002E-3</v>
      </c>
      <c r="J12" s="17"/>
      <c r="K12" s="17">
        <v>2.32933753061699E-2</v>
      </c>
      <c r="L12" s="17">
        <v>5.6951954791648798E-3</v>
      </c>
      <c r="M12" s="17"/>
      <c r="N12" s="17">
        <v>1.2725121254244401E-2</v>
      </c>
      <c r="O12" s="17">
        <v>1.30979939123124E-2</v>
      </c>
      <c r="P12" s="17">
        <v>2.54810153608876E-2</v>
      </c>
      <c r="Q12" s="17">
        <v>1.26917216111132E-2</v>
      </c>
      <c r="R12" s="17">
        <v>1.14532087877717E-2</v>
      </c>
      <c r="S12" s="17"/>
      <c r="T12" s="17">
        <v>1.9853932192205302E-2</v>
      </c>
      <c r="U12" s="17">
        <v>1.4275824211699499E-2</v>
      </c>
      <c r="V12" s="17">
        <v>2.9720228321026298E-3</v>
      </c>
      <c r="W12" s="17">
        <v>1.9658529200838201E-2</v>
      </c>
      <c r="X12" s="17">
        <v>1.28679472717222E-2</v>
      </c>
    </row>
    <row r="13" spans="2:24">
      <c r="B13" s="18" t="s">
        <v>61</v>
      </c>
      <c r="C13" s="19">
        <v>1.39610676223819E-2</v>
      </c>
      <c r="D13" s="19">
        <v>3.33910705202407E-2</v>
      </c>
      <c r="E13" s="19">
        <v>1.4785496132926301E-2</v>
      </c>
      <c r="F13" s="19">
        <v>1.42679808987411E-2</v>
      </c>
      <c r="G13" s="19">
        <v>1.1400031068512799E-2</v>
      </c>
      <c r="H13" s="19">
        <v>1.0560851843621899E-2</v>
      </c>
      <c r="I13" s="19">
        <v>4.5470434376578698E-3</v>
      </c>
      <c r="J13" s="19"/>
      <c r="K13" s="19">
        <v>6.4280499234412097E-3</v>
      </c>
      <c r="L13" s="19">
        <v>2.04165654643234E-2</v>
      </c>
      <c r="M13" s="19"/>
      <c r="N13" s="19">
        <v>1.8225876999809001E-2</v>
      </c>
      <c r="O13" s="19">
        <v>1.4937652306351801E-2</v>
      </c>
      <c r="P13" s="19">
        <v>1.25522536419456E-2</v>
      </c>
      <c r="Q13" s="19">
        <v>0</v>
      </c>
      <c r="R13" s="19">
        <v>3.7285680154326198E-3</v>
      </c>
      <c r="S13" s="19"/>
      <c r="T13" s="19">
        <v>1.98157031499522E-2</v>
      </c>
      <c r="U13" s="19">
        <v>7.9737329112266903E-3</v>
      </c>
      <c r="V13" s="19">
        <v>9.1658262468182396E-3</v>
      </c>
      <c r="W13" s="19">
        <v>2.6342786183022899E-2</v>
      </c>
      <c r="X13" s="19">
        <v>0</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X18"/>
  <sheetViews>
    <sheetView showGridLines="0" workbookViewId="0">
      <pane xSplit="2" topLeftCell="C1" activePane="topRight" state="frozen"/>
      <selection pane="topRight" activeCell="B1" sqref="B1"/>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0.56596768970076905</v>
      </c>
      <c r="D9" s="17">
        <v>0.51502571895948102</v>
      </c>
      <c r="E9" s="17">
        <v>0.53723518404812598</v>
      </c>
      <c r="F9" s="17">
        <v>0.59728002446161998</v>
      </c>
      <c r="G9" s="17">
        <v>0.54929749776169201</v>
      </c>
      <c r="H9" s="17">
        <v>0.56785518063596596</v>
      </c>
      <c r="I9" s="17">
        <v>0.60974606471644999</v>
      </c>
      <c r="J9" s="17"/>
      <c r="K9" s="17">
        <v>0.55996596054505199</v>
      </c>
      <c r="L9" s="17">
        <v>0.57166655972740299</v>
      </c>
      <c r="M9" s="17"/>
      <c r="N9" s="17">
        <v>0.57668428876290301</v>
      </c>
      <c r="O9" s="17">
        <v>0.59406730999955504</v>
      </c>
      <c r="P9" s="17">
        <v>0.517901939787348</v>
      </c>
      <c r="Q9" s="17">
        <v>0.53820652721826101</v>
      </c>
      <c r="R9" s="17">
        <v>0.55192454107540201</v>
      </c>
      <c r="S9" s="17"/>
      <c r="T9" s="17">
        <v>0.581337144097129</v>
      </c>
      <c r="U9" s="17">
        <v>0.60524873766898402</v>
      </c>
      <c r="V9" s="17">
        <v>0.53843723338072802</v>
      </c>
      <c r="W9" s="17">
        <v>0.51612525365184303</v>
      </c>
      <c r="X9" s="17">
        <v>0.44758597645640003</v>
      </c>
    </row>
    <row r="10" spans="2:24">
      <c r="B10" s="18" t="s">
        <v>87</v>
      </c>
      <c r="C10" s="17">
        <v>0.278316871260822</v>
      </c>
      <c r="D10" s="17">
        <v>0.28902559405686601</v>
      </c>
      <c r="E10" s="17">
        <v>0.31971929691488399</v>
      </c>
      <c r="F10" s="17">
        <v>0.237527739753296</v>
      </c>
      <c r="G10" s="17">
        <v>0.29255290680239898</v>
      </c>
      <c r="H10" s="17">
        <v>0.28702500181649498</v>
      </c>
      <c r="I10" s="17">
        <v>0.25344353535365499</v>
      </c>
      <c r="J10" s="17"/>
      <c r="K10" s="17">
        <v>0.27544319541227702</v>
      </c>
      <c r="L10" s="17">
        <v>0.28051953797741203</v>
      </c>
      <c r="M10" s="17"/>
      <c r="N10" s="17">
        <v>0.23993609071847499</v>
      </c>
      <c r="O10" s="17">
        <v>0.286946134442565</v>
      </c>
      <c r="P10" s="17">
        <v>0.29634712769860699</v>
      </c>
      <c r="Q10" s="17">
        <v>0.275953593395034</v>
      </c>
      <c r="R10" s="17">
        <v>0.32129935222015399</v>
      </c>
      <c r="S10" s="17"/>
      <c r="T10" s="17">
        <v>0.27240547592556402</v>
      </c>
      <c r="U10" s="17">
        <v>0.26100053728009898</v>
      </c>
      <c r="V10" s="17">
        <v>0.30644737304573899</v>
      </c>
      <c r="W10" s="17">
        <v>0.31881725817189399</v>
      </c>
      <c r="X10" s="17">
        <v>0.35599830325971599</v>
      </c>
    </row>
    <row r="11" spans="2:24">
      <c r="B11" s="18" t="s">
        <v>88</v>
      </c>
      <c r="C11" s="17">
        <v>0.103846426740643</v>
      </c>
      <c r="D11" s="17">
        <v>0.13208359486597801</v>
      </c>
      <c r="E11" s="17">
        <v>0.102228252757139</v>
      </c>
      <c r="F11" s="17">
        <v>0.110990245620338</v>
      </c>
      <c r="G11" s="17">
        <v>9.7518790730485402E-2</v>
      </c>
      <c r="H11" s="17">
        <v>9.6815897878690105E-2</v>
      </c>
      <c r="I11" s="17">
        <v>9.0505458483995202E-2</v>
      </c>
      <c r="J11" s="17"/>
      <c r="K11" s="17">
        <v>0.117734642685175</v>
      </c>
      <c r="L11" s="17">
        <v>9.0788818198552904E-2</v>
      </c>
      <c r="M11" s="17"/>
      <c r="N11" s="17">
        <v>0.11614887234186801</v>
      </c>
      <c r="O11" s="17">
        <v>8.0075254987191896E-2</v>
      </c>
      <c r="P11" s="17">
        <v>0.122814780606541</v>
      </c>
      <c r="Q11" s="17">
        <v>0.14687951711587699</v>
      </c>
      <c r="R11" s="17">
        <v>8.9492847163408301E-2</v>
      </c>
      <c r="S11" s="17"/>
      <c r="T11" s="17">
        <v>0.105153513304744</v>
      </c>
      <c r="U11" s="17">
        <v>9.2662671530537893E-2</v>
      </c>
      <c r="V11" s="17">
        <v>9.2994096463835205E-2</v>
      </c>
      <c r="W11" s="17">
        <v>9.8465183901752296E-2</v>
      </c>
      <c r="X11" s="17">
        <v>0.13900790197490601</v>
      </c>
    </row>
    <row r="12" spans="2:24">
      <c r="B12" s="18" t="s">
        <v>91</v>
      </c>
      <c r="C12" s="17">
        <v>3.0818454017567401E-2</v>
      </c>
      <c r="D12" s="17">
        <v>3.1871758525503599E-2</v>
      </c>
      <c r="E12" s="17">
        <v>2.8846589349787101E-2</v>
      </c>
      <c r="F12" s="17">
        <v>2.5682088421177501E-2</v>
      </c>
      <c r="G12" s="17">
        <v>4.08491670524175E-2</v>
      </c>
      <c r="H12" s="17">
        <v>2.7450474434084899E-2</v>
      </c>
      <c r="I12" s="17">
        <v>3.0037951806824101E-2</v>
      </c>
      <c r="J12" s="17"/>
      <c r="K12" s="17">
        <v>3.5064141449132301E-2</v>
      </c>
      <c r="L12" s="17">
        <v>2.68220860017102E-2</v>
      </c>
      <c r="M12" s="17"/>
      <c r="N12" s="17">
        <v>3.9315153330134002E-2</v>
      </c>
      <c r="O12" s="17">
        <v>2.0716812531449399E-2</v>
      </c>
      <c r="P12" s="17">
        <v>5.0449023879115498E-2</v>
      </c>
      <c r="Q12" s="17">
        <v>2.8716199604743899E-2</v>
      </c>
      <c r="R12" s="17">
        <v>2.2306221327027399E-2</v>
      </c>
      <c r="S12" s="17"/>
      <c r="T12" s="17">
        <v>2.0982413209803898E-2</v>
      </c>
      <c r="U12" s="17">
        <v>2.5088876017758902E-2</v>
      </c>
      <c r="V12" s="17">
        <v>4.6826071163570702E-2</v>
      </c>
      <c r="W12" s="17">
        <v>3.7902429344464098E-2</v>
      </c>
      <c r="X12" s="17">
        <v>3.8494597408773701E-2</v>
      </c>
    </row>
    <row r="13" spans="2:24">
      <c r="B13" s="18" t="s">
        <v>61</v>
      </c>
      <c r="C13" s="19">
        <v>2.10505582801985E-2</v>
      </c>
      <c r="D13" s="19">
        <v>3.1993333592171901E-2</v>
      </c>
      <c r="E13" s="19">
        <v>1.19706769300639E-2</v>
      </c>
      <c r="F13" s="19">
        <v>2.8519901743567899E-2</v>
      </c>
      <c r="G13" s="19">
        <v>1.9781637653005599E-2</v>
      </c>
      <c r="H13" s="19">
        <v>2.0853445234764401E-2</v>
      </c>
      <c r="I13" s="19">
        <v>1.6266989639075601E-2</v>
      </c>
      <c r="J13" s="19"/>
      <c r="K13" s="19">
        <v>1.17920599083642E-2</v>
      </c>
      <c r="L13" s="19">
        <v>3.02029980949222E-2</v>
      </c>
      <c r="M13" s="19"/>
      <c r="N13" s="19">
        <v>2.7915594846620401E-2</v>
      </c>
      <c r="O13" s="19">
        <v>1.8194488039238101E-2</v>
      </c>
      <c r="P13" s="19">
        <v>1.2487128028388399E-2</v>
      </c>
      <c r="Q13" s="19">
        <v>1.02441626660848E-2</v>
      </c>
      <c r="R13" s="19">
        <v>1.4977038214008099E-2</v>
      </c>
      <c r="S13" s="19"/>
      <c r="T13" s="19">
        <v>2.0121453462758801E-2</v>
      </c>
      <c r="U13" s="19">
        <v>1.5999177502620299E-2</v>
      </c>
      <c r="V13" s="19">
        <v>1.5295225946126799E-2</v>
      </c>
      <c r="W13" s="19">
        <v>2.86898749300472E-2</v>
      </c>
      <c r="X13" s="19">
        <v>1.8913220900204801E-2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0.71151642053540498</v>
      </c>
      <c r="D9" s="17">
        <v>0.64018156953362104</v>
      </c>
      <c r="E9" s="17">
        <v>0.66314780008616003</v>
      </c>
      <c r="F9" s="17">
        <v>0.70783899053443</v>
      </c>
      <c r="G9" s="17">
        <v>0.70542480087893999</v>
      </c>
      <c r="H9" s="17">
        <v>0.75275002881229403</v>
      </c>
      <c r="I9" s="17">
        <v>0.77835262325630705</v>
      </c>
      <c r="J9" s="17"/>
      <c r="K9" s="17">
        <v>0.68542992026260596</v>
      </c>
      <c r="L9" s="17">
        <v>0.73557950587496301</v>
      </c>
      <c r="M9" s="17"/>
      <c r="N9" s="17">
        <v>0.69696088494265496</v>
      </c>
      <c r="O9" s="17">
        <v>0.72199091148012695</v>
      </c>
      <c r="P9" s="17">
        <v>0.69091689334943196</v>
      </c>
      <c r="Q9" s="17">
        <v>0.73838273291967305</v>
      </c>
      <c r="R9" s="17">
        <v>0.71357930007279702</v>
      </c>
      <c r="S9" s="17"/>
      <c r="T9" s="17">
        <v>0.70343342678115806</v>
      </c>
      <c r="U9" s="17">
        <v>0.72011624366044202</v>
      </c>
      <c r="V9" s="17">
        <v>0.72744242827829297</v>
      </c>
      <c r="W9" s="17">
        <v>0.68452454439256605</v>
      </c>
      <c r="X9" s="17">
        <v>0.64242933704219496</v>
      </c>
    </row>
    <row r="10" spans="2:24">
      <c r="B10" s="18" t="s">
        <v>87</v>
      </c>
      <c r="C10" s="17">
        <v>0.200652544017108</v>
      </c>
      <c r="D10" s="17">
        <v>0.19936071395327901</v>
      </c>
      <c r="E10" s="17">
        <v>0.240114393418079</v>
      </c>
      <c r="F10" s="17">
        <v>0.197751949549128</v>
      </c>
      <c r="G10" s="17">
        <v>0.20272498137370801</v>
      </c>
      <c r="H10" s="17">
        <v>0.19249496485430201</v>
      </c>
      <c r="I10" s="17">
        <v>0.17554966184997101</v>
      </c>
      <c r="J10" s="17"/>
      <c r="K10" s="17">
        <v>0.214547487364283</v>
      </c>
      <c r="L10" s="17">
        <v>0.188068386713274</v>
      </c>
      <c r="M10" s="17"/>
      <c r="N10" s="17">
        <v>0.20198343876407601</v>
      </c>
      <c r="O10" s="17">
        <v>0.20046376415484701</v>
      </c>
      <c r="P10" s="17">
        <v>0.201180896135087</v>
      </c>
      <c r="Q10" s="17">
        <v>0.18817854155554001</v>
      </c>
      <c r="R10" s="17">
        <v>0.217416107666067</v>
      </c>
      <c r="S10" s="17"/>
      <c r="T10" s="17">
        <v>0.18413425868153399</v>
      </c>
      <c r="U10" s="17">
        <v>0.21133588618968499</v>
      </c>
      <c r="V10" s="17">
        <v>0.199664125019096</v>
      </c>
      <c r="W10" s="17">
        <v>0.21912771901605399</v>
      </c>
      <c r="X10" s="17">
        <v>0.27618839173010101</v>
      </c>
    </row>
    <row r="11" spans="2:24">
      <c r="B11" s="18" t="s">
        <v>88</v>
      </c>
      <c r="C11" s="17">
        <v>6.0982793949604701E-2</v>
      </c>
      <c r="D11" s="17">
        <v>0.11401352073677599</v>
      </c>
      <c r="E11" s="17">
        <v>7.6503734592377498E-2</v>
      </c>
      <c r="F11" s="17">
        <v>6.3051499503159303E-2</v>
      </c>
      <c r="G11" s="17">
        <v>6.0625481360667199E-2</v>
      </c>
      <c r="H11" s="17">
        <v>2.7197997346340999E-2</v>
      </c>
      <c r="I11" s="17">
        <v>3.4535466966872701E-2</v>
      </c>
      <c r="J11" s="17"/>
      <c r="K11" s="17">
        <v>8.0130968990335005E-2</v>
      </c>
      <c r="L11" s="17">
        <v>4.2572237338314903E-2</v>
      </c>
      <c r="M11" s="17"/>
      <c r="N11" s="17">
        <v>6.28381256755699E-2</v>
      </c>
      <c r="O11" s="17">
        <v>5.6361450438568897E-2</v>
      </c>
      <c r="P11" s="17">
        <v>7.9241718361892893E-2</v>
      </c>
      <c r="Q11" s="17">
        <v>4.7518892290306203E-2</v>
      </c>
      <c r="R11" s="17">
        <v>5.4044988136735202E-2</v>
      </c>
      <c r="S11" s="17"/>
      <c r="T11" s="17">
        <v>7.3918246557929695E-2</v>
      </c>
      <c r="U11" s="17">
        <v>5.6621395013621699E-2</v>
      </c>
      <c r="V11" s="17">
        <v>5.1517727353100402E-2</v>
      </c>
      <c r="W11" s="17">
        <v>6.02414334854686E-2</v>
      </c>
      <c r="X11" s="17">
        <v>6.6039011144315096E-2</v>
      </c>
    </row>
    <row r="12" spans="2:24">
      <c r="B12" s="18" t="s">
        <v>91</v>
      </c>
      <c r="C12" s="17">
        <v>1.3797399233794101E-2</v>
      </c>
      <c r="D12" s="17">
        <v>1.9507783244042901E-2</v>
      </c>
      <c r="E12" s="17">
        <v>1.4235021311291399E-2</v>
      </c>
      <c r="F12" s="17">
        <v>8.4507990041613502E-3</v>
      </c>
      <c r="G12" s="17">
        <v>1.9839595617880901E-2</v>
      </c>
      <c r="H12" s="17">
        <v>1.3680577330154899E-2</v>
      </c>
      <c r="I12" s="17">
        <v>9.2037855800365404E-3</v>
      </c>
      <c r="J12" s="17"/>
      <c r="K12" s="17">
        <v>1.5464081480947601E-2</v>
      </c>
      <c r="L12" s="17">
        <v>1.2237015941652401E-2</v>
      </c>
      <c r="M12" s="17"/>
      <c r="N12" s="17">
        <v>2.2075589975986801E-2</v>
      </c>
      <c r="O12" s="17">
        <v>9.3050545919690694E-3</v>
      </c>
      <c r="P12" s="17">
        <v>1.86544419624022E-2</v>
      </c>
      <c r="Q12" s="17">
        <v>5.1843489867120203E-3</v>
      </c>
      <c r="R12" s="17">
        <v>1.1231036108967399E-2</v>
      </c>
      <c r="S12" s="17"/>
      <c r="T12" s="17">
        <v>2.3888897579883502E-2</v>
      </c>
      <c r="U12" s="17">
        <v>6.04815048099956E-3</v>
      </c>
      <c r="V12" s="17">
        <v>9.0631552640986993E-3</v>
      </c>
      <c r="W12" s="17">
        <v>2.15051247996229E-2</v>
      </c>
      <c r="X12" s="17">
        <v>8.9773875865941394E-3</v>
      </c>
    </row>
    <row r="13" spans="2:24">
      <c r="B13" s="18" t="s">
        <v>61</v>
      </c>
      <c r="C13" s="19">
        <v>1.30508422640886E-2</v>
      </c>
      <c r="D13" s="19">
        <v>2.69364125322821E-2</v>
      </c>
      <c r="E13" s="19">
        <v>5.9990505920916697E-3</v>
      </c>
      <c r="F13" s="19">
        <v>2.2906761409121498E-2</v>
      </c>
      <c r="G13" s="19">
        <v>1.13851407688038E-2</v>
      </c>
      <c r="H13" s="19">
        <v>1.38764316569077E-2</v>
      </c>
      <c r="I13" s="19">
        <v>2.3584623468134798E-3</v>
      </c>
      <c r="J13" s="19"/>
      <c r="K13" s="19">
        <v>4.4275419018278096E-3</v>
      </c>
      <c r="L13" s="19">
        <v>2.15428541317958E-2</v>
      </c>
      <c r="M13" s="19"/>
      <c r="N13" s="19">
        <v>1.61419606417115E-2</v>
      </c>
      <c r="O13" s="19">
        <v>1.1878819334488099E-2</v>
      </c>
      <c r="P13" s="19">
        <v>1.0006050191185801E-2</v>
      </c>
      <c r="Q13" s="19">
        <v>2.0735484247768901E-2</v>
      </c>
      <c r="R13" s="19">
        <v>3.7285680154326198E-3</v>
      </c>
      <c r="S13" s="19"/>
      <c r="T13" s="19">
        <v>1.46251703994943E-2</v>
      </c>
      <c r="U13" s="19">
        <v>5.8783246552512897E-3</v>
      </c>
      <c r="V13" s="19">
        <v>1.2312564085412101E-2</v>
      </c>
      <c r="W13" s="19">
        <v>1.46011783062884E-2</v>
      </c>
      <c r="X13" s="19">
        <v>6.3658724967945897E-3</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0.54723809356464403</v>
      </c>
      <c r="D9" s="17">
        <v>0.50839975485099398</v>
      </c>
      <c r="E9" s="17">
        <v>0.53276232152160796</v>
      </c>
      <c r="F9" s="17">
        <v>0.56770518428322003</v>
      </c>
      <c r="G9" s="17">
        <v>0.52131844768786895</v>
      </c>
      <c r="H9" s="17">
        <v>0.56779181070465501</v>
      </c>
      <c r="I9" s="17">
        <v>0.57524938096085698</v>
      </c>
      <c r="J9" s="17"/>
      <c r="K9" s="17">
        <v>0.52560951264810696</v>
      </c>
      <c r="L9" s="17">
        <v>0.56811575261154601</v>
      </c>
      <c r="M9" s="17"/>
      <c r="N9" s="17">
        <v>0.53471252608910402</v>
      </c>
      <c r="O9" s="17">
        <v>0.58137678298736795</v>
      </c>
      <c r="P9" s="17">
        <v>0.48281937542208397</v>
      </c>
      <c r="Q9" s="17">
        <v>0.56880197384108599</v>
      </c>
      <c r="R9" s="17">
        <v>0.55242147868742997</v>
      </c>
      <c r="S9" s="17"/>
      <c r="T9" s="17">
        <v>0.52238154844963403</v>
      </c>
      <c r="U9" s="17">
        <v>0.62101165857458496</v>
      </c>
      <c r="V9" s="17">
        <v>0.52271576386463503</v>
      </c>
      <c r="W9" s="17">
        <v>0.55092096683343705</v>
      </c>
      <c r="X9" s="17">
        <v>0.42119993210816298</v>
      </c>
    </row>
    <row r="10" spans="2:24">
      <c r="B10" s="18" t="s">
        <v>87</v>
      </c>
      <c r="C10" s="17">
        <v>0.30289045997054498</v>
      </c>
      <c r="D10" s="17">
        <v>0.29760057767946702</v>
      </c>
      <c r="E10" s="17">
        <v>0.33479586887818102</v>
      </c>
      <c r="F10" s="17">
        <v>0.25869469799258299</v>
      </c>
      <c r="G10" s="17">
        <v>0.32323631028198202</v>
      </c>
      <c r="H10" s="17">
        <v>0.31849351376240798</v>
      </c>
      <c r="I10" s="17">
        <v>0.289526059040012</v>
      </c>
      <c r="J10" s="17"/>
      <c r="K10" s="17">
        <v>0.31998064082934502</v>
      </c>
      <c r="L10" s="17">
        <v>0.28570488861486198</v>
      </c>
      <c r="M10" s="17"/>
      <c r="N10" s="17">
        <v>0.30018482109064298</v>
      </c>
      <c r="O10" s="17">
        <v>0.29999390985636099</v>
      </c>
      <c r="P10" s="17">
        <v>0.34629791918389402</v>
      </c>
      <c r="Q10" s="17">
        <v>0.27894063260749802</v>
      </c>
      <c r="R10" s="17">
        <v>0.29678335960543201</v>
      </c>
      <c r="S10" s="17"/>
      <c r="T10" s="17">
        <v>0.29801514300836401</v>
      </c>
      <c r="U10" s="17">
        <v>0.27305016328481402</v>
      </c>
      <c r="V10" s="17">
        <v>0.31225979949477201</v>
      </c>
      <c r="W10" s="17">
        <v>0.30808536479841098</v>
      </c>
      <c r="X10" s="17">
        <v>0.40504238992244701</v>
      </c>
    </row>
    <row r="11" spans="2:24">
      <c r="B11" s="18" t="s">
        <v>88</v>
      </c>
      <c r="C11" s="17">
        <v>0.102094070832785</v>
      </c>
      <c r="D11" s="17">
        <v>0.103047264491667</v>
      </c>
      <c r="E11" s="17">
        <v>9.1851310014063603E-2</v>
      </c>
      <c r="F11" s="17">
        <v>0.130641533905695</v>
      </c>
      <c r="G11" s="17">
        <v>0.102043667725272</v>
      </c>
      <c r="H11" s="17">
        <v>8.5664954750613004E-2</v>
      </c>
      <c r="I11" s="17">
        <v>9.7555378349517205E-2</v>
      </c>
      <c r="J11" s="17"/>
      <c r="K11" s="17">
        <v>0.10807831278223801</v>
      </c>
      <c r="L11" s="17">
        <v>9.67520940926231E-2</v>
      </c>
      <c r="M11" s="17"/>
      <c r="N11" s="17">
        <v>0.108800141271229</v>
      </c>
      <c r="O11" s="17">
        <v>7.4428261899095197E-2</v>
      </c>
      <c r="P11" s="17">
        <v>0.130940106129255</v>
      </c>
      <c r="Q11" s="17">
        <v>0.11280972847863099</v>
      </c>
      <c r="R11" s="17">
        <v>9.7606802638136606E-2</v>
      </c>
      <c r="S11" s="17"/>
      <c r="T11" s="17">
        <v>0.127750894067622</v>
      </c>
      <c r="U11" s="17">
        <v>8.2074295105698206E-2</v>
      </c>
      <c r="V11" s="17">
        <v>0.108377895119298</v>
      </c>
      <c r="W11" s="17">
        <v>7.4493891108131705E-2</v>
      </c>
      <c r="X11" s="17">
        <v>0.14223254455550699</v>
      </c>
    </row>
    <row r="12" spans="2:24">
      <c r="B12" s="18" t="s">
        <v>91</v>
      </c>
      <c r="C12" s="17">
        <v>2.3600686853859298E-2</v>
      </c>
      <c r="D12" s="17">
        <v>4.3452565908831099E-2</v>
      </c>
      <c r="E12" s="17">
        <v>2.6057518837022901E-2</v>
      </c>
      <c r="F12" s="17">
        <v>2.0229199746730001E-2</v>
      </c>
      <c r="G12" s="17">
        <v>2.4979742914551802E-2</v>
      </c>
      <c r="H12" s="17">
        <v>1.40860435207209E-2</v>
      </c>
      <c r="I12" s="17">
        <v>1.64849253882993E-2</v>
      </c>
      <c r="J12" s="17"/>
      <c r="K12" s="17">
        <v>3.0124563833128899E-2</v>
      </c>
      <c r="L12" s="17">
        <v>1.7342121026762001E-2</v>
      </c>
      <c r="M12" s="17"/>
      <c r="N12" s="17">
        <v>2.2229602850473498E-2</v>
      </c>
      <c r="O12" s="17">
        <v>2.45901975946686E-2</v>
      </c>
      <c r="P12" s="17">
        <v>1.7925534860808501E-2</v>
      </c>
      <c r="Q12" s="17">
        <v>2.9217163266885601E-2</v>
      </c>
      <c r="R12" s="17">
        <v>3.4156134387975198E-2</v>
      </c>
      <c r="S12" s="17"/>
      <c r="T12" s="17">
        <v>3.2010376801057699E-2</v>
      </c>
      <c r="U12" s="17">
        <v>1.39873890178937E-2</v>
      </c>
      <c r="V12" s="17">
        <v>3.1786046282758003E-2</v>
      </c>
      <c r="W12" s="17">
        <v>4.5560504762551197E-2</v>
      </c>
      <c r="X12" s="17">
        <v>1.8906112860220401E-2</v>
      </c>
    </row>
    <row r="13" spans="2:24">
      <c r="B13" s="18" t="s">
        <v>61</v>
      </c>
      <c r="C13" s="19">
        <v>2.4176688778166901E-2</v>
      </c>
      <c r="D13" s="19">
        <v>4.7499837069041997E-2</v>
      </c>
      <c r="E13" s="19">
        <v>1.45329807491246E-2</v>
      </c>
      <c r="F13" s="19">
        <v>2.2729384071771601E-2</v>
      </c>
      <c r="G13" s="19">
        <v>2.8421831390325801E-2</v>
      </c>
      <c r="H13" s="19">
        <v>1.3963677261602501E-2</v>
      </c>
      <c r="I13" s="19">
        <v>2.1184256261314899E-2</v>
      </c>
      <c r="J13" s="19"/>
      <c r="K13" s="19">
        <v>1.6206969907181401E-2</v>
      </c>
      <c r="L13" s="19">
        <v>3.2085143654207303E-2</v>
      </c>
      <c r="M13" s="19"/>
      <c r="N13" s="19">
        <v>3.4072908698551597E-2</v>
      </c>
      <c r="O13" s="19">
        <v>1.96108476625074E-2</v>
      </c>
      <c r="P13" s="19">
        <v>2.2017064403959199E-2</v>
      </c>
      <c r="Q13" s="19">
        <v>1.0230501805899199E-2</v>
      </c>
      <c r="R13" s="19">
        <v>1.90322246810255E-2</v>
      </c>
      <c r="S13" s="19"/>
      <c r="T13" s="19">
        <v>1.98420376733217E-2</v>
      </c>
      <c r="U13" s="19">
        <v>9.8764940170095808E-3</v>
      </c>
      <c r="V13" s="19">
        <v>2.48604952385366E-2</v>
      </c>
      <c r="W13" s="19">
        <v>2.0939272497468301E-2</v>
      </c>
      <c r="X13" s="19">
        <v>1.26190205536628E-2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0.587692528747358</v>
      </c>
      <c r="D9" s="17">
        <v>0.52812822695973904</v>
      </c>
      <c r="E9" s="17">
        <v>0.57041017453619003</v>
      </c>
      <c r="F9" s="17">
        <v>0.52672339725346295</v>
      </c>
      <c r="G9" s="17">
        <v>0.57457836181858002</v>
      </c>
      <c r="H9" s="17">
        <v>0.61589234928350201</v>
      </c>
      <c r="I9" s="17">
        <v>0.68265108739785896</v>
      </c>
      <c r="J9" s="17"/>
      <c r="K9" s="17">
        <v>0.55924188693295496</v>
      </c>
      <c r="L9" s="17">
        <v>0.61540713987463203</v>
      </c>
      <c r="M9" s="17"/>
      <c r="N9" s="17">
        <v>0.57932700795646097</v>
      </c>
      <c r="O9" s="17">
        <v>0.60684294384036797</v>
      </c>
      <c r="P9" s="17">
        <v>0.59745255070046499</v>
      </c>
      <c r="Q9" s="17">
        <v>0.57877273447696898</v>
      </c>
      <c r="R9" s="17">
        <v>0.53077191012219305</v>
      </c>
      <c r="S9" s="17"/>
      <c r="T9" s="17">
        <v>0.57801058295747298</v>
      </c>
      <c r="U9" s="17">
        <v>0.61369659564685197</v>
      </c>
      <c r="V9" s="17">
        <v>0.62611379736737205</v>
      </c>
      <c r="W9" s="17">
        <v>0.54668594654012803</v>
      </c>
      <c r="X9" s="17">
        <v>0.48401437172207101</v>
      </c>
    </row>
    <row r="10" spans="2:24">
      <c r="B10" s="18" t="s">
        <v>87</v>
      </c>
      <c r="C10" s="17">
        <v>0.28256724998579802</v>
      </c>
      <c r="D10" s="17">
        <v>0.30102601994544498</v>
      </c>
      <c r="E10" s="17">
        <v>0.27659275004332101</v>
      </c>
      <c r="F10" s="17">
        <v>0.32826496866418903</v>
      </c>
      <c r="G10" s="17">
        <v>0.298025904248157</v>
      </c>
      <c r="H10" s="17">
        <v>0.28070012584457898</v>
      </c>
      <c r="I10" s="17">
        <v>0.22662613289658401</v>
      </c>
      <c r="J10" s="17"/>
      <c r="K10" s="17">
        <v>0.308915274576606</v>
      </c>
      <c r="L10" s="17">
        <v>0.25723965734563098</v>
      </c>
      <c r="M10" s="17"/>
      <c r="N10" s="17">
        <v>0.26542571028323703</v>
      </c>
      <c r="O10" s="17">
        <v>0.28525279823574601</v>
      </c>
      <c r="P10" s="17">
        <v>0.26855110992190701</v>
      </c>
      <c r="Q10" s="17">
        <v>0.278476353424428</v>
      </c>
      <c r="R10" s="17">
        <v>0.365320318389942</v>
      </c>
      <c r="S10" s="17"/>
      <c r="T10" s="17">
        <v>0.29053311619966599</v>
      </c>
      <c r="U10" s="17">
        <v>0.27792544986926498</v>
      </c>
      <c r="V10" s="17">
        <v>0.27975622243449699</v>
      </c>
      <c r="W10" s="17">
        <v>0.297467791056653</v>
      </c>
      <c r="X10" s="17">
        <v>0.337464716759731</v>
      </c>
    </row>
    <row r="11" spans="2:24">
      <c r="B11" s="18" t="s">
        <v>88</v>
      </c>
      <c r="C11" s="17">
        <v>8.0454309846607105E-2</v>
      </c>
      <c r="D11" s="17">
        <v>9.3228417876819694E-2</v>
      </c>
      <c r="E11" s="17">
        <v>0.12021598074905</v>
      </c>
      <c r="F11" s="17">
        <v>7.6457108182386602E-2</v>
      </c>
      <c r="G11" s="17">
        <v>8.3071180955895399E-2</v>
      </c>
      <c r="H11" s="17">
        <v>6.9004837753886994E-2</v>
      </c>
      <c r="I11" s="17">
        <v>4.8465092256447503E-2</v>
      </c>
      <c r="J11" s="17"/>
      <c r="K11" s="17">
        <v>8.6564775045668493E-2</v>
      </c>
      <c r="L11" s="17">
        <v>7.4881675269671502E-2</v>
      </c>
      <c r="M11" s="17"/>
      <c r="N11" s="17">
        <v>8.5420199012454207E-2</v>
      </c>
      <c r="O11" s="17">
        <v>7.5431141624231507E-2</v>
      </c>
      <c r="P11" s="17">
        <v>8.0432990556269707E-2</v>
      </c>
      <c r="Q11" s="17">
        <v>0.104243453439001</v>
      </c>
      <c r="R11" s="17">
        <v>6.9614767552467399E-2</v>
      </c>
      <c r="S11" s="17"/>
      <c r="T11" s="17">
        <v>7.4180992031004103E-2</v>
      </c>
      <c r="U11" s="17">
        <v>7.3088142093868894E-2</v>
      </c>
      <c r="V11" s="17">
        <v>6.2913203754224198E-2</v>
      </c>
      <c r="W11" s="17">
        <v>8.7640853887318002E-2</v>
      </c>
      <c r="X11" s="17">
        <v>0.105429351371729</v>
      </c>
    </row>
    <row r="12" spans="2:24">
      <c r="B12" s="18" t="s">
        <v>91</v>
      </c>
      <c r="C12" s="17">
        <v>1.8964507285951799E-2</v>
      </c>
      <c r="D12" s="17">
        <v>2.8887091666864002E-2</v>
      </c>
      <c r="E12" s="17">
        <v>9.0808454907026093E-3</v>
      </c>
      <c r="F12" s="17">
        <v>3.4203089454329698E-2</v>
      </c>
      <c r="G12" s="17">
        <v>2.44768122463059E-2</v>
      </c>
      <c r="H12" s="17">
        <v>6.7856754011804904E-3</v>
      </c>
      <c r="I12" s="17">
        <v>1.17003609105816E-2</v>
      </c>
      <c r="J12" s="17"/>
      <c r="K12" s="17">
        <v>2.55925900706407E-2</v>
      </c>
      <c r="L12" s="17">
        <v>1.25811150933746E-2</v>
      </c>
      <c r="M12" s="17"/>
      <c r="N12" s="17">
        <v>1.61657128356044E-2</v>
      </c>
      <c r="O12" s="17">
        <v>1.18150369057031E-2</v>
      </c>
      <c r="P12" s="17">
        <v>3.7275347067373697E-2</v>
      </c>
      <c r="Q12" s="17">
        <v>1.7835597265020198E-2</v>
      </c>
      <c r="R12" s="17">
        <v>1.5389361412183E-2</v>
      </c>
      <c r="S12" s="17"/>
      <c r="T12" s="17">
        <v>2.25806992895481E-2</v>
      </c>
      <c r="U12" s="17">
        <v>1.7321887619384801E-2</v>
      </c>
      <c r="V12" s="17">
        <v>1.2715855425128601E-2</v>
      </c>
      <c r="W12" s="17">
        <v>3.2055564406192297E-2</v>
      </c>
      <c r="X12" s="17">
        <v>3.4542715299822099E-2</v>
      </c>
    </row>
    <row r="13" spans="2:24">
      <c r="B13" s="18" t="s">
        <v>61</v>
      </c>
      <c r="C13" s="19">
        <v>3.0321404134284701E-2</v>
      </c>
      <c r="D13" s="19">
        <v>4.8730243551133E-2</v>
      </c>
      <c r="E13" s="19">
        <v>2.3700249180736301E-2</v>
      </c>
      <c r="F13" s="19">
        <v>3.4351436445631503E-2</v>
      </c>
      <c r="G13" s="19">
        <v>1.9847740731061599E-2</v>
      </c>
      <c r="H13" s="19">
        <v>2.7617011716851499E-2</v>
      </c>
      <c r="I13" s="19">
        <v>3.0557326538527899E-2</v>
      </c>
      <c r="J13" s="19"/>
      <c r="K13" s="19">
        <v>1.9685473374129701E-2</v>
      </c>
      <c r="L13" s="19">
        <v>3.9890412416690897E-2</v>
      </c>
      <c r="M13" s="19"/>
      <c r="N13" s="19">
        <v>5.3661369912243198E-2</v>
      </c>
      <c r="O13" s="19">
        <v>2.06580793939511E-2</v>
      </c>
      <c r="P13" s="19">
        <v>1.6288001753984999E-2</v>
      </c>
      <c r="Q13" s="19">
        <v>2.0671861394582401E-2</v>
      </c>
      <c r="R13" s="19">
        <v>1.8903642523214002E-2</v>
      </c>
      <c r="S13" s="19"/>
      <c r="T13" s="19">
        <v>3.4694609522309003E-2</v>
      </c>
      <c r="U13" s="19">
        <v>1.7967924770629199E-2</v>
      </c>
      <c r="V13" s="19">
        <v>1.8500921018778E-2</v>
      </c>
      <c r="W13" s="19">
        <v>3.6149844109709402E-2</v>
      </c>
      <c r="X13" s="19">
        <v>3.8548844846647702E-2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X26"/>
  <sheetViews>
    <sheetView showGridLines="0" workbookViewId="0">
      <pane xSplit="2" topLeftCell="G1" activePane="topRight" state="frozen"/>
      <selection pane="topRight" activeCell="D21" sqref="D21"/>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97</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98</v>
      </c>
      <c r="C9" s="17">
        <v>0.36882558759897299</v>
      </c>
      <c r="D9" s="17">
        <v>0.37578043275004203</v>
      </c>
      <c r="E9" s="17">
        <v>0.37444362347809201</v>
      </c>
      <c r="F9" s="17">
        <v>0.352401126459013</v>
      </c>
      <c r="G9" s="17">
        <v>0.36248778301096102</v>
      </c>
      <c r="H9" s="17">
        <v>0.38397562592486401</v>
      </c>
      <c r="I9" s="17">
        <v>0.36804353912804599</v>
      </c>
      <c r="J9" s="17"/>
      <c r="K9" s="17">
        <v>0.35909018508322799</v>
      </c>
      <c r="L9" s="17">
        <v>0.377174147564655</v>
      </c>
      <c r="M9" s="17"/>
      <c r="N9" s="17">
        <v>0.37164275885949399</v>
      </c>
      <c r="O9" s="17">
        <v>0.37808329773594601</v>
      </c>
      <c r="P9" s="17">
        <v>0.41919894904296001</v>
      </c>
      <c r="Q9" s="17">
        <v>0.32208500504316701</v>
      </c>
      <c r="R9" s="17">
        <v>0.29340152343838699</v>
      </c>
      <c r="S9" s="17"/>
      <c r="T9" s="17">
        <v>0.34052698890365402</v>
      </c>
      <c r="U9" s="17">
        <v>0.391656444167236</v>
      </c>
      <c r="V9" s="17">
        <v>0.34940776685960401</v>
      </c>
      <c r="W9" s="17">
        <v>0.422168884167479</v>
      </c>
      <c r="X9" s="17">
        <v>0.35419295150581298</v>
      </c>
    </row>
    <row r="10" spans="2:24" ht="57.95">
      <c r="B10" s="18" t="s">
        <v>99</v>
      </c>
      <c r="C10" s="17">
        <v>0.35534981599422399</v>
      </c>
      <c r="D10" s="17">
        <v>0.36119568048024497</v>
      </c>
      <c r="E10" s="17">
        <v>0.29108467424527801</v>
      </c>
      <c r="F10" s="17">
        <v>0.30090110449254998</v>
      </c>
      <c r="G10" s="17">
        <v>0.36413984128243099</v>
      </c>
      <c r="H10" s="17">
        <v>0.41146156096502201</v>
      </c>
      <c r="I10" s="17">
        <v>0.40346380060257198</v>
      </c>
      <c r="J10" s="17"/>
      <c r="K10" s="17">
        <v>0.35019179775583897</v>
      </c>
      <c r="L10" s="17">
        <v>0.36116803589610202</v>
      </c>
      <c r="M10" s="17"/>
      <c r="N10" s="17">
        <v>0.30667406190096203</v>
      </c>
      <c r="O10" s="17">
        <v>0.36948300001929701</v>
      </c>
      <c r="P10" s="17">
        <v>0.389305182171299</v>
      </c>
      <c r="Q10" s="17">
        <v>0.38408651883852102</v>
      </c>
      <c r="R10" s="17">
        <v>0.31521318769472501</v>
      </c>
      <c r="S10" s="17"/>
      <c r="T10" s="17">
        <v>0.35208345597431501</v>
      </c>
      <c r="U10" s="17">
        <v>0.350537011377129</v>
      </c>
      <c r="V10" s="17">
        <v>0.382203342679104</v>
      </c>
      <c r="W10" s="17">
        <v>0.36454693547628098</v>
      </c>
      <c r="X10" s="17">
        <v>0.36583864877569</v>
      </c>
    </row>
    <row r="11" spans="2:24" ht="43.5">
      <c r="B11" s="18" t="s">
        <v>100</v>
      </c>
      <c r="C11" s="17">
        <v>0.35188672911577001</v>
      </c>
      <c r="D11" s="17">
        <v>0.341493323950678</v>
      </c>
      <c r="E11" s="17">
        <v>0.30338512267293999</v>
      </c>
      <c r="F11" s="17">
        <v>0.33666936175166701</v>
      </c>
      <c r="G11" s="17">
        <v>0.33437601178666898</v>
      </c>
      <c r="H11" s="17">
        <v>0.37022129598312897</v>
      </c>
      <c r="I11" s="17">
        <v>0.412567179599026</v>
      </c>
      <c r="J11" s="17"/>
      <c r="K11" s="17">
        <v>0.34307070223925701</v>
      </c>
      <c r="L11" s="17">
        <v>0.36028305060391702</v>
      </c>
      <c r="M11" s="17"/>
      <c r="N11" s="17">
        <v>0.31812570470916901</v>
      </c>
      <c r="O11" s="17">
        <v>0.36566513603183698</v>
      </c>
      <c r="P11" s="17">
        <v>0.32890596912640202</v>
      </c>
      <c r="Q11" s="17">
        <v>0.37737539244938101</v>
      </c>
      <c r="R11" s="17">
        <v>0.37545735845084099</v>
      </c>
      <c r="S11" s="17"/>
      <c r="T11" s="17">
        <v>0.35141787497388399</v>
      </c>
      <c r="U11" s="17">
        <v>0.34388974341745399</v>
      </c>
      <c r="V11" s="17">
        <v>0.33785369886108801</v>
      </c>
      <c r="W11" s="17">
        <v>0.388809970672778</v>
      </c>
      <c r="X11" s="17">
        <v>0.35410083278828203</v>
      </c>
    </row>
    <row r="12" spans="2:24" ht="29.1">
      <c r="B12" s="18" t="s">
        <v>101</v>
      </c>
      <c r="C12" s="17">
        <v>0.240209146615976</v>
      </c>
      <c r="D12" s="17">
        <v>0.22666657920376099</v>
      </c>
      <c r="E12" s="17">
        <v>0.23887126979579201</v>
      </c>
      <c r="F12" s="17">
        <v>0.258963893385869</v>
      </c>
      <c r="G12" s="17">
        <v>0.226020424125838</v>
      </c>
      <c r="H12" s="17">
        <v>0.23178934251769401</v>
      </c>
      <c r="I12" s="17">
        <v>0.25210673830964098</v>
      </c>
      <c r="J12" s="17"/>
      <c r="K12" s="17">
        <v>0.23782337088229899</v>
      </c>
      <c r="L12" s="17">
        <v>0.24373180331571101</v>
      </c>
      <c r="M12" s="17"/>
      <c r="N12" s="17">
        <v>0.24271933612593299</v>
      </c>
      <c r="O12" s="17">
        <v>0.25619409731778497</v>
      </c>
      <c r="P12" s="17">
        <v>0.239346471818392</v>
      </c>
      <c r="Q12" s="17">
        <v>0.21229252453844499</v>
      </c>
      <c r="R12" s="17">
        <v>0.24176695914326901</v>
      </c>
      <c r="S12" s="17"/>
      <c r="T12" s="17">
        <v>0.23076988105178101</v>
      </c>
      <c r="U12" s="17">
        <v>0.256055000554408</v>
      </c>
      <c r="V12" s="17">
        <v>0.26640628191325899</v>
      </c>
      <c r="W12" s="17">
        <v>0.257502379325945</v>
      </c>
      <c r="X12" s="17">
        <v>0.22048279163227499</v>
      </c>
    </row>
    <row r="13" spans="2:24" ht="43.5">
      <c r="B13" s="18" t="s">
        <v>102</v>
      </c>
      <c r="C13" s="17">
        <v>0.23789455482288499</v>
      </c>
      <c r="D13" s="17">
        <v>0.26947553632437399</v>
      </c>
      <c r="E13" s="17">
        <v>0.24739757586786301</v>
      </c>
      <c r="F13" s="17">
        <v>0.23681018495286399</v>
      </c>
      <c r="G13" s="17">
        <v>0.25258292762648599</v>
      </c>
      <c r="H13" s="17">
        <v>0.23438764314940799</v>
      </c>
      <c r="I13" s="17">
        <v>0.20059054401960599</v>
      </c>
      <c r="J13" s="17"/>
      <c r="K13" s="17">
        <v>0.21939280565014399</v>
      </c>
      <c r="L13" s="17">
        <v>0.25617987434571798</v>
      </c>
      <c r="M13" s="17"/>
      <c r="N13" s="17">
        <v>0.25630943475082002</v>
      </c>
      <c r="O13" s="17">
        <v>0.24807750843124701</v>
      </c>
      <c r="P13" s="17">
        <v>0.20114407020894201</v>
      </c>
      <c r="Q13" s="17">
        <v>0.27049644377815601</v>
      </c>
      <c r="R13" s="17">
        <v>0.199672255448472</v>
      </c>
      <c r="S13" s="17"/>
      <c r="T13" s="17">
        <v>0.225144249423848</v>
      </c>
      <c r="U13" s="17">
        <v>0.23127651039678199</v>
      </c>
      <c r="V13" s="17">
        <v>0.23066012953374901</v>
      </c>
      <c r="W13" s="17">
        <v>0.247282061537373</v>
      </c>
      <c r="X13" s="17">
        <v>0.26129338428342802</v>
      </c>
    </row>
    <row r="14" spans="2:24" ht="57.95">
      <c r="B14" s="18" t="s">
        <v>103</v>
      </c>
      <c r="C14" s="17">
        <v>0.23505682520054</v>
      </c>
      <c r="D14" s="17">
        <v>0.19144553903379199</v>
      </c>
      <c r="E14" s="17">
        <v>0.200590635530245</v>
      </c>
      <c r="F14" s="17">
        <v>0.26460834264622701</v>
      </c>
      <c r="G14" s="17">
        <v>0.24377410251900899</v>
      </c>
      <c r="H14" s="17">
        <v>0.26500779425307402</v>
      </c>
      <c r="I14" s="17">
        <v>0.24066787511190901</v>
      </c>
      <c r="J14" s="17"/>
      <c r="K14" s="17">
        <v>0.21257879398093299</v>
      </c>
      <c r="L14" s="17">
        <v>0.25720489542570701</v>
      </c>
      <c r="M14" s="17"/>
      <c r="N14" s="17">
        <v>0.19411567030789001</v>
      </c>
      <c r="O14" s="17">
        <v>0.25443887160603701</v>
      </c>
      <c r="P14" s="17">
        <v>0.22415305512176401</v>
      </c>
      <c r="Q14" s="17">
        <v>0.23989406628673199</v>
      </c>
      <c r="R14" s="17">
        <v>0.255686135755885</v>
      </c>
      <c r="S14" s="17"/>
      <c r="T14" s="17">
        <v>0.22835539735188201</v>
      </c>
      <c r="U14" s="17">
        <v>0.25366946474323998</v>
      </c>
      <c r="V14" s="17">
        <v>0.21538644116851899</v>
      </c>
      <c r="W14" s="17">
        <v>0.26160397538803998</v>
      </c>
      <c r="X14" s="17">
        <v>0.20348316434513</v>
      </c>
    </row>
    <row r="15" spans="2:24" ht="57.95">
      <c r="B15" s="18" t="s">
        <v>104</v>
      </c>
      <c r="C15" s="17">
        <v>0.20424025723306</v>
      </c>
      <c r="D15" s="17">
        <v>0.15463172746222001</v>
      </c>
      <c r="E15" s="17">
        <v>0.19194750629785401</v>
      </c>
      <c r="F15" s="17">
        <v>0.218810090611855</v>
      </c>
      <c r="G15" s="17">
        <v>0.17839994724685401</v>
      </c>
      <c r="H15" s="17">
        <v>0.28513572128734999</v>
      </c>
      <c r="I15" s="17">
        <v>0.20188079324368999</v>
      </c>
      <c r="J15" s="17"/>
      <c r="K15" s="17">
        <v>0.24378453800819799</v>
      </c>
      <c r="L15" s="17">
        <v>0.16660754773858399</v>
      </c>
      <c r="M15" s="17"/>
      <c r="N15" s="17">
        <v>0.19292053525567901</v>
      </c>
      <c r="O15" s="17">
        <v>0.177701708921471</v>
      </c>
      <c r="P15" s="17">
        <v>0.24440251707407901</v>
      </c>
      <c r="Q15" s="17">
        <v>0.19242887395019001</v>
      </c>
      <c r="R15" s="17">
        <v>0.24383142811365699</v>
      </c>
      <c r="S15" s="17"/>
      <c r="T15" s="17">
        <v>0.25750582788918902</v>
      </c>
      <c r="U15" s="17">
        <v>0.182030172549663</v>
      </c>
      <c r="V15" s="17">
        <v>0.25806147783460698</v>
      </c>
      <c r="W15" s="17">
        <v>0.20664954171857799</v>
      </c>
      <c r="X15" s="17">
        <v>0.21043651079797099</v>
      </c>
    </row>
    <row r="16" spans="2:24" ht="43.5">
      <c r="B16" s="18" t="s">
        <v>105</v>
      </c>
      <c r="C16" s="17">
        <v>0.18732337342217101</v>
      </c>
      <c r="D16" s="17">
        <v>0.196762595113782</v>
      </c>
      <c r="E16" s="17">
        <v>0.23222932164125601</v>
      </c>
      <c r="F16" s="17">
        <v>0.21320809109348501</v>
      </c>
      <c r="G16" s="17">
        <v>0.18131264043547199</v>
      </c>
      <c r="H16" s="17">
        <v>0.17074279899928499</v>
      </c>
      <c r="I16" s="17">
        <v>0.13940398554889899</v>
      </c>
      <c r="J16" s="17"/>
      <c r="K16" s="17">
        <v>0.20112156157140501</v>
      </c>
      <c r="L16" s="17">
        <v>0.17379215134919901</v>
      </c>
      <c r="M16" s="17"/>
      <c r="N16" s="17">
        <v>0.16818006751713599</v>
      </c>
      <c r="O16" s="17">
        <v>0.18802251106686699</v>
      </c>
      <c r="P16" s="17">
        <v>0.194765454275387</v>
      </c>
      <c r="Q16" s="17">
        <v>0.199336661493728</v>
      </c>
      <c r="R16" s="17">
        <v>0.227993423991073</v>
      </c>
      <c r="S16" s="17"/>
      <c r="T16" s="17">
        <v>0.233303047640359</v>
      </c>
      <c r="U16" s="17">
        <v>0.18289388759179601</v>
      </c>
      <c r="V16" s="17">
        <v>0.187073508733028</v>
      </c>
      <c r="W16" s="17">
        <v>0.201622348282089</v>
      </c>
      <c r="X16" s="17">
        <v>0.15934438335784701</v>
      </c>
    </row>
    <row r="17" spans="2:24" ht="43.5">
      <c r="B17" s="18" t="s">
        <v>106</v>
      </c>
      <c r="C17" s="17">
        <v>0.16975265215867499</v>
      </c>
      <c r="D17" s="17">
        <v>0.141232884908258</v>
      </c>
      <c r="E17" s="17">
        <v>0.19672265007584799</v>
      </c>
      <c r="F17" s="17">
        <v>0.15859939876406201</v>
      </c>
      <c r="G17" s="17">
        <v>0.19756240363996699</v>
      </c>
      <c r="H17" s="17">
        <v>0.163602900092429</v>
      </c>
      <c r="I17" s="17">
        <v>0.15732852816669801</v>
      </c>
      <c r="J17" s="17"/>
      <c r="K17" s="17">
        <v>0.170617115851074</v>
      </c>
      <c r="L17" s="17">
        <v>0.16974957785975001</v>
      </c>
      <c r="M17" s="17"/>
      <c r="N17" s="17">
        <v>0.152609491017385</v>
      </c>
      <c r="O17" s="17">
        <v>0.15338797494942899</v>
      </c>
      <c r="P17" s="17">
        <v>0.194147139490253</v>
      </c>
      <c r="Q17" s="17">
        <v>0.18761533583346601</v>
      </c>
      <c r="R17" s="17">
        <v>0.23777127553490299</v>
      </c>
      <c r="S17" s="17"/>
      <c r="T17" s="17">
        <v>0.21018809939136701</v>
      </c>
      <c r="U17" s="17">
        <v>0.174882200239939</v>
      </c>
      <c r="V17" s="17">
        <v>0.163885704950093</v>
      </c>
      <c r="W17" s="17">
        <v>0.12543313437231701</v>
      </c>
      <c r="X17" s="17">
        <v>0.21475235159549899</v>
      </c>
    </row>
    <row r="18" spans="2:24" ht="87">
      <c r="B18" s="18" t="s">
        <v>107</v>
      </c>
      <c r="C18" s="17">
        <v>0.13295038511517199</v>
      </c>
      <c r="D18" s="17">
        <v>0.106209732821827</v>
      </c>
      <c r="E18" s="17">
        <v>0.16422159464284899</v>
      </c>
      <c r="F18" s="17">
        <v>0.122426651893073</v>
      </c>
      <c r="G18" s="17">
        <v>0.1385870126813</v>
      </c>
      <c r="H18" s="17">
        <v>0.11662756921525499</v>
      </c>
      <c r="I18" s="17">
        <v>0.14015117411599801</v>
      </c>
      <c r="J18" s="17"/>
      <c r="K18" s="17">
        <v>0.154944516610798</v>
      </c>
      <c r="L18" s="17">
        <v>0.112115419714113</v>
      </c>
      <c r="M18" s="17"/>
      <c r="N18" s="17">
        <v>0.13303357249983699</v>
      </c>
      <c r="O18" s="17">
        <v>0.114126851154456</v>
      </c>
      <c r="P18" s="17">
        <v>0.16284390326220399</v>
      </c>
      <c r="Q18" s="17">
        <v>0.16447876339598999</v>
      </c>
      <c r="R18" s="17">
        <v>0.14734091751214901</v>
      </c>
      <c r="S18" s="17"/>
      <c r="T18" s="17">
        <v>0.14192718880529101</v>
      </c>
      <c r="U18" s="17">
        <v>0.151151221561662</v>
      </c>
      <c r="V18" s="17">
        <v>0.154097760895585</v>
      </c>
      <c r="W18" s="17">
        <v>8.5596954640012504E-2</v>
      </c>
      <c r="X18" s="17">
        <v>0.14070561527578501</v>
      </c>
    </row>
    <row r="19" spans="2:24" ht="72.599999999999994">
      <c r="B19" s="18" t="s">
        <v>108</v>
      </c>
      <c r="C19" s="17">
        <v>8.6832909396649102E-2</v>
      </c>
      <c r="D19" s="17">
        <v>0.12846021649404901</v>
      </c>
      <c r="E19" s="17">
        <v>0.14145478015145499</v>
      </c>
      <c r="F19" s="17">
        <v>0.105340950769269</v>
      </c>
      <c r="G19" s="17">
        <v>6.6115389183304896E-2</v>
      </c>
      <c r="H19" s="17">
        <v>4.13508814081067E-2</v>
      </c>
      <c r="I19" s="17">
        <v>4.7055436495694797E-2</v>
      </c>
      <c r="J19" s="17"/>
      <c r="K19" s="17">
        <v>8.9790368714136801E-2</v>
      </c>
      <c r="L19" s="17">
        <v>8.4373243757004904E-2</v>
      </c>
      <c r="M19" s="17"/>
      <c r="N19" s="17">
        <v>0.106065011550612</v>
      </c>
      <c r="O19" s="17">
        <v>7.1528866748901104E-2</v>
      </c>
      <c r="P19" s="17">
        <v>8.9939499354161498E-2</v>
      </c>
      <c r="Q19" s="17">
        <v>9.1334642185309706E-2</v>
      </c>
      <c r="R19" s="17">
        <v>0.109821642820238</v>
      </c>
      <c r="S19" s="17"/>
      <c r="T19" s="17">
        <v>9.8103878500012801E-2</v>
      </c>
      <c r="U19" s="17">
        <v>0.11565611053946501</v>
      </c>
      <c r="V19" s="17">
        <v>8.6807133334168896E-2</v>
      </c>
      <c r="W19" s="17">
        <v>7.4066549844175003E-2</v>
      </c>
      <c r="X19" s="17">
        <v>6.3629896576675005E-2</v>
      </c>
    </row>
    <row r="20" spans="2:24">
      <c r="B20" s="18" t="s">
        <v>61</v>
      </c>
      <c r="C20" s="17">
        <v>6.3369240952269201E-2</v>
      </c>
      <c r="D20" s="17">
        <v>7.3856433943655E-2</v>
      </c>
      <c r="E20" s="17">
        <v>5.27017664949418E-2</v>
      </c>
      <c r="F20" s="17">
        <v>5.0910448407633299E-2</v>
      </c>
      <c r="G20" s="17">
        <v>8.1496405886833101E-2</v>
      </c>
      <c r="H20" s="17">
        <v>3.7799356002305502E-2</v>
      </c>
      <c r="I20" s="17">
        <v>7.7721725829755395E-2</v>
      </c>
      <c r="J20" s="17"/>
      <c r="K20" s="17">
        <v>5.2279634099844999E-2</v>
      </c>
      <c r="L20" s="17">
        <v>7.4521011871286305E-2</v>
      </c>
      <c r="M20" s="17"/>
      <c r="N20" s="17">
        <v>8.4616272241790497E-2</v>
      </c>
      <c r="O20" s="17">
        <v>6.0261318039345597E-2</v>
      </c>
      <c r="P20" s="17">
        <v>3.9530143726193699E-2</v>
      </c>
      <c r="Q20" s="17">
        <v>5.79112006616046E-2</v>
      </c>
      <c r="R20" s="17">
        <v>5.1491030938464598E-2</v>
      </c>
      <c r="S20" s="17"/>
      <c r="T20" s="17">
        <v>3.9817944237429202E-2</v>
      </c>
      <c r="U20" s="17">
        <v>4.4393022575746399E-2</v>
      </c>
      <c r="V20" s="17">
        <v>4.6865760747498098E-2</v>
      </c>
      <c r="W20" s="17">
        <v>4.9124820271129098E-2</v>
      </c>
      <c r="X20" s="17">
        <v>6.2880351663052295E-2</v>
      </c>
    </row>
    <row r="21" spans="2:24">
      <c r="B21" s="18" t="s">
        <v>62</v>
      </c>
      <c r="C21" s="19">
        <v>2.4138460141495798E-3</v>
      </c>
      <c r="D21" s="19">
        <v>0</v>
      </c>
      <c r="E21" s="19">
        <v>0</v>
      </c>
      <c r="F21" s="19">
        <v>0</v>
      </c>
      <c r="G21" s="19">
        <v>2.8996633143657902E-3</v>
      </c>
      <c r="H21" s="19">
        <v>6.8585707686342097E-3</v>
      </c>
      <c r="I21" s="19">
        <v>4.5701103141808598E-3</v>
      </c>
      <c r="J21" s="19"/>
      <c r="K21" s="19">
        <v>3.9205312452696697E-3</v>
      </c>
      <c r="L21" s="19">
        <v>9.5337626526326396E-4</v>
      </c>
      <c r="M21" s="19"/>
      <c r="N21" s="19">
        <v>2.0641369359610902E-3</v>
      </c>
      <c r="O21" s="19">
        <v>3.1796489037731802E-3</v>
      </c>
      <c r="P21" s="19">
        <v>2.53496658606875E-3</v>
      </c>
      <c r="Q21" s="19">
        <v>5.27488306307629E-3</v>
      </c>
      <c r="R21" s="19">
        <v>0</v>
      </c>
      <c r="S21" s="19"/>
      <c r="T21" s="19">
        <v>2.6224121708007301E-3</v>
      </c>
      <c r="U21" s="19">
        <v>3.9876398452669496E-3</v>
      </c>
      <c r="V21" s="19">
        <v>0</v>
      </c>
      <c r="W21" s="19">
        <v>0</v>
      </c>
      <c r="X21" s="19">
        <v>1.2624500570328301E-2</v>
      </c>
    </row>
    <row r="22" spans="2:24">
      <c r="B22" s="16"/>
    </row>
    <row r="23" spans="2:24">
      <c r="B23" t="s">
        <v>216</v>
      </c>
    </row>
    <row r="24" spans="2:24">
      <c r="B24" t="s">
        <v>217</v>
      </c>
    </row>
    <row r="26" spans="2:24">
      <c r="B2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X17"/>
  <sheetViews>
    <sheetView showGridLines="0" workbookViewId="0">
      <pane xSplit="2" topLeftCell="O1" activePane="topRight" state="frozen"/>
      <selection pane="topRight" activeCell="C10" sqref="C10"/>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109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110</v>
      </c>
      <c r="C9" s="17">
        <v>0.32576770040935898</v>
      </c>
      <c r="D9" s="17">
        <v>0.28447963218281502</v>
      </c>
      <c r="E9" s="17">
        <v>0.42045968882544699</v>
      </c>
      <c r="F9" s="17">
        <v>0.39665094647635502</v>
      </c>
      <c r="G9" s="17">
        <v>0.33545909087874298</v>
      </c>
      <c r="H9" s="17">
        <v>0.282584819815063</v>
      </c>
      <c r="I9" s="17">
        <v>0.239250952090202</v>
      </c>
      <c r="J9" s="17"/>
      <c r="K9" s="17">
        <v>0.40630173666098701</v>
      </c>
      <c r="L9" s="17">
        <v>0.248679519297893</v>
      </c>
      <c r="M9" s="17"/>
      <c r="N9" s="17">
        <v>0.25503294793584103</v>
      </c>
      <c r="O9" s="17">
        <v>0.27966559681096598</v>
      </c>
      <c r="P9" s="17">
        <v>0.33725575234718302</v>
      </c>
      <c r="Q9" s="17">
        <v>0.41110048873833799</v>
      </c>
      <c r="R9" s="17">
        <v>0.51106080111264396</v>
      </c>
      <c r="S9" s="17"/>
      <c r="T9" s="17">
        <v>0.41156328875562898</v>
      </c>
      <c r="U9" s="17">
        <v>0.31852739170170502</v>
      </c>
      <c r="V9" s="17">
        <v>0.33249690385373498</v>
      </c>
      <c r="W9" s="17">
        <v>0.34463780439314701</v>
      </c>
      <c r="X9" s="17">
        <v>0.38572390271330598</v>
      </c>
    </row>
    <row r="10" spans="2:24" ht="29.1">
      <c r="B10" s="18" t="s">
        <v>111</v>
      </c>
      <c r="C10" s="17">
        <v>0.47774122265581698</v>
      </c>
      <c r="D10" s="17">
        <v>0.41020714093358301</v>
      </c>
      <c r="E10" s="17">
        <v>0.410582959049202</v>
      </c>
      <c r="F10" s="17">
        <v>0.48613018759354598</v>
      </c>
      <c r="G10" s="17">
        <v>0.47392975689476402</v>
      </c>
      <c r="H10" s="17">
        <v>0.51580441818966105</v>
      </c>
      <c r="I10" s="17">
        <v>0.54778087997968195</v>
      </c>
      <c r="J10" s="17"/>
      <c r="K10" s="17">
        <v>0.423846521841866</v>
      </c>
      <c r="L10" s="17">
        <v>0.53078908919507195</v>
      </c>
      <c r="M10" s="17"/>
      <c r="N10" s="17">
        <v>0.47305855035445599</v>
      </c>
      <c r="O10" s="17">
        <v>0.532203474920808</v>
      </c>
      <c r="P10" s="17">
        <v>0.48544772325462998</v>
      </c>
      <c r="Q10" s="17">
        <v>0.45296747237830598</v>
      </c>
      <c r="R10" s="17">
        <v>0.37609854876209298</v>
      </c>
      <c r="S10" s="17"/>
      <c r="T10" s="17">
        <v>0.43181835811656499</v>
      </c>
      <c r="U10" s="17">
        <v>0.456866804987763</v>
      </c>
      <c r="V10" s="17">
        <v>0.48636458119014703</v>
      </c>
      <c r="W10" s="17">
        <v>0.50337624535538095</v>
      </c>
      <c r="X10" s="17">
        <v>0.49584356506717298</v>
      </c>
    </row>
    <row r="11" spans="2:24">
      <c r="B11" s="18" t="s">
        <v>112</v>
      </c>
      <c r="C11" s="17">
        <v>0.17702616382858799</v>
      </c>
      <c r="D11" s="17">
        <v>0.26701918549405601</v>
      </c>
      <c r="E11" s="17">
        <v>0.13968448030863101</v>
      </c>
      <c r="F11" s="17">
        <v>0.10639633104469599</v>
      </c>
      <c r="G11" s="17">
        <v>0.17952531783476799</v>
      </c>
      <c r="H11" s="17">
        <v>0.18066827222391199</v>
      </c>
      <c r="I11" s="17">
        <v>0.20107542864852199</v>
      </c>
      <c r="J11" s="17"/>
      <c r="K11" s="17">
        <v>0.15663959341654499</v>
      </c>
      <c r="L11" s="17">
        <v>0.19583484227082901</v>
      </c>
      <c r="M11" s="17"/>
      <c r="N11" s="17">
        <v>0.24266366395884401</v>
      </c>
      <c r="O11" s="17">
        <v>0.18029347737427501</v>
      </c>
      <c r="P11" s="17">
        <v>0.15966424489532899</v>
      </c>
      <c r="Q11" s="17">
        <v>0.12570977577116099</v>
      </c>
      <c r="R11" s="17">
        <v>9.8030299838175905E-2</v>
      </c>
      <c r="S11" s="17"/>
      <c r="T11" s="17">
        <v>0.133613805059075</v>
      </c>
      <c r="U11" s="17">
        <v>0.21378014390691299</v>
      </c>
      <c r="V11" s="17">
        <v>0.168597854673843</v>
      </c>
      <c r="W11" s="17">
        <v>0.14007861818599601</v>
      </c>
      <c r="X11" s="17">
        <v>0.105753900234167</v>
      </c>
    </row>
    <row r="12" spans="2:24">
      <c r="B12" s="18" t="s">
        <v>61</v>
      </c>
      <c r="C12" s="19">
        <v>1.9464913106235899E-2</v>
      </c>
      <c r="D12" s="19">
        <v>3.8294041389546001E-2</v>
      </c>
      <c r="E12" s="19">
        <v>2.9272871816719601E-2</v>
      </c>
      <c r="F12" s="19">
        <v>1.08225348854026E-2</v>
      </c>
      <c r="G12" s="19">
        <v>1.10858343917255E-2</v>
      </c>
      <c r="H12" s="19">
        <v>2.0942489771364502E-2</v>
      </c>
      <c r="I12" s="19">
        <v>1.1892739281594801E-2</v>
      </c>
      <c r="J12" s="19"/>
      <c r="K12" s="19">
        <v>1.32121480806027E-2</v>
      </c>
      <c r="L12" s="19">
        <v>2.4696549236206001E-2</v>
      </c>
      <c r="M12" s="19"/>
      <c r="N12" s="19">
        <v>2.9244837750858899E-2</v>
      </c>
      <c r="O12" s="19">
        <v>7.83745089395174E-3</v>
      </c>
      <c r="P12" s="19">
        <v>1.7632279502857999E-2</v>
      </c>
      <c r="Q12" s="19">
        <v>1.0222263112194501E-2</v>
      </c>
      <c r="R12" s="19">
        <v>1.48103502870873E-2</v>
      </c>
      <c r="S12" s="19"/>
      <c r="T12" s="19">
        <v>2.3004548068730899E-2</v>
      </c>
      <c r="U12" s="19">
        <v>1.08256594036189E-2</v>
      </c>
      <c r="V12" s="19">
        <v>1.25406602822746E-2</v>
      </c>
      <c r="W12" s="19">
        <v>1.19073320654764E-2</v>
      </c>
      <c r="X12" s="19">
        <v>1.2678631985353199E-2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X23"/>
  <sheetViews>
    <sheetView showGridLines="0" topLeftCell="A7"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113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114</v>
      </c>
      <c r="C9" s="17">
        <v>0.67690411492824298</v>
      </c>
      <c r="D9" s="17">
        <v>0.64982455093434999</v>
      </c>
      <c r="E9" s="17">
        <v>0.620095908650108</v>
      </c>
      <c r="F9" s="17">
        <v>0.66447049043292905</v>
      </c>
      <c r="G9" s="17">
        <v>0.67654725656613302</v>
      </c>
      <c r="H9" s="17">
        <v>0.71380335918731497</v>
      </c>
      <c r="I9" s="17">
        <v>0.72673813219556105</v>
      </c>
      <c r="J9" s="17"/>
      <c r="K9" s="17">
        <v>0.65719459111677903</v>
      </c>
      <c r="L9" s="17">
        <v>0.69853756165809799</v>
      </c>
      <c r="M9" s="17"/>
      <c r="N9" s="17">
        <v>0.63297740332201302</v>
      </c>
      <c r="O9" s="17">
        <v>0.69554613549519595</v>
      </c>
      <c r="P9" s="17">
        <v>0.682631876093449</v>
      </c>
      <c r="Q9" s="17">
        <v>0.689793180431305</v>
      </c>
      <c r="R9" s="17">
        <v>0.68070528416414899</v>
      </c>
      <c r="S9" s="17"/>
      <c r="T9" s="17">
        <v>0.64533385760670603</v>
      </c>
      <c r="U9" s="17">
        <v>0.67593696780288903</v>
      </c>
      <c r="V9" s="17">
        <v>0.67002064207048895</v>
      </c>
      <c r="W9" s="17">
        <v>0.70630631007774303</v>
      </c>
      <c r="X9" s="17">
        <v>0.67791910488517304</v>
      </c>
    </row>
    <row r="10" spans="2:24">
      <c r="B10" s="18" t="s">
        <v>115</v>
      </c>
      <c r="C10" s="17">
        <v>0.44538987377556699</v>
      </c>
      <c r="D10" s="17">
        <v>0.41869335925108703</v>
      </c>
      <c r="E10" s="17">
        <v>0.43628915417957898</v>
      </c>
      <c r="F10" s="17">
        <v>0.43940859962842599</v>
      </c>
      <c r="G10" s="17">
        <v>0.42789368198387301</v>
      </c>
      <c r="H10" s="17">
        <v>0.48519706487060299</v>
      </c>
      <c r="I10" s="17">
        <v>0.46283778757344401</v>
      </c>
      <c r="J10" s="17"/>
      <c r="K10" s="17">
        <v>0.436995435806807</v>
      </c>
      <c r="L10" s="17">
        <v>0.45580203451604401</v>
      </c>
      <c r="M10" s="17"/>
      <c r="N10" s="17">
        <v>0.45035147792039998</v>
      </c>
      <c r="O10" s="17">
        <v>0.44625729488928101</v>
      </c>
      <c r="P10" s="17">
        <v>0.480225218343591</v>
      </c>
      <c r="Q10" s="17">
        <v>0.49424192995516703</v>
      </c>
      <c r="R10" s="17">
        <v>0.36504242309756701</v>
      </c>
      <c r="S10" s="17"/>
      <c r="T10" s="17">
        <v>0.424111050022142</v>
      </c>
      <c r="U10" s="17">
        <v>0.48591764498697998</v>
      </c>
      <c r="V10" s="17">
        <v>0.47896547811653101</v>
      </c>
      <c r="W10" s="17">
        <v>0.405224738307354</v>
      </c>
      <c r="X10" s="17">
        <v>0.46811089149685198</v>
      </c>
    </row>
    <row r="11" spans="2:24" ht="29.1">
      <c r="B11" s="18" t="s">
        <v>116</v>
      </c>
      <c r="C11" s="17">
        <v>0.44067519921836801</v>
      </c>
      <c r="D11" s="17">
        <v>0.394739030276614</v>
      </c>
      <c r="E11" s="17">
        <v>0.394351886388984</v>
      </c>
      <c r="F11" s="17">
        <v>0.46948297730372501</v>
      </c>
      <c r="G11" s="17">
        <v>0.425799492488525</v>
      </c>
      <c r="H11" s="17">
        <v>0.49429121168308499</v>
      </c>
      <c r="I11" s="17">
        <v>0.46135544114326799</v>
      </c>
      <c r="J11" s="17"/>
      <c r="K11" s="17">
        <v>0.459106214519792</v>
      </c>
      <c r="L11" s="17">
        <v>0.42386866551663799</v>
      </c>
      <c r="M11" s="17"/>
      <c r="N11" s="17">
        <v>0.42785493553014098</v>
      </c>
      <c r="O11" s="17">
        <v>0.43644089774713601</v>
      </c>
      <c r="P11" s="17">
        <v>0.46640701457845402</v>
      </c>
      <c r="Q11" s="17">
        <v>0.45197037117303701</v>
      </c>
      <c r="R11" s="17">
        <v>0.47226384988141001</v>
      </c>
      <c r="S11" s="17"/>
      <c r="T11" s="17">
        <v>0.43291642760014598</v>
      </c>
      <c r="U11" s="17">
        <v>0.46209939858453303</v>
      </c>
      <c r="V11" s="17">
        <v>0.46060395158891898</v>
      </c>
      <c r="W11" s="17">
        <v>0.47683153912468002</v>
      </c>
      <c r="X11" s="17">
        <v>0.45352615184227602</v>
      </c>
    </row>
    <row r="12" spans="2:24" ht="57.95">
      <c r="B12" s="18" t="s">
        <v>117</v>
      </c>
      <c r="C12" s="17">
        <v>0.28189838055290101</v>
      </c>
      <c r="D12" s="17">
        <v>0.349005152005537</v>
      </c>
      <c r="E12" s="17">
        <v>0.290803863608534</v>
      </c>
      <c r="F12" s="17">
        <v>0.288555532913362</v>
      </c>
      <c r="G12" s="17">
        <v>0.30660226520695699</v>
      </c>
      <c r="H12" s="17">
        <v>0.27352917123609399</v>
      </c>
      <c r="I12" s="17">
        <v>0.210397668913754</v>
      </c>
      <c r="J12" s="17"/>
      <c r="K12" s="17">
        <v>0.306432417255456</v>
      </c>
      <c r="L12" s="17">
        <v>0.25833521081475602</v>
      </c>
      <c r="M12" s="17"/>
      <c r="N12" s="17">
        <v>0.22931805715386999</v>
      </c>
      <c r="O12" s="17">
        <v>0.27720621681762603</v>
      </c>
      <c r="P12" s="17">
        <v>0.30110000643405399</v>
      </c>
      <c r="Q12" s="17">
        <v>0.36738733495474002</v>
      </c>
      <c r="R12" s="17">
        <v>0.32690988506650898</v>
      </c>
      <c r="S12" s="17"/>
      <c r="T12" s="17">
        <v>0.31598980969702201</v>
      </c>
      <c r="U12" s="17">
        <v>0.33340035795341899</v>
      </c>
      <c r="V12" s="17">
        <v>0.21411751170243501</v>
      </c>
      <c r="W12" s="17">
        <v>0.32029848941385197</v>
      </c>
      <c r="X12" s="17">
        <v>0.23663787892419899</v>
      </c>
    </row>
    <row r="13" spans="2:24" ht="29.1">
      <c r="B13" s="18" t="s">
        <v>118</v>
      </c>
      <c r="C13" s="17">
        <v>0.27819947318304</v>
      </c>
      <c r="D13" s="17">
        <v>0.36128521040338801</v>
      </c>
      <c r="E13" s="17">
        <v>0.31502881671867999</v>
      </c>
      <c r="F13" s="17">
        <v>0.29031237922460601</v>
      </c>
      <c r="G13" s="17">
        <v>0.256250286719649</v>
      </c>
      <c r="H13" s="17">
        <v>0.24770825875136601</v>
      </c>
      <c r="I13" s="17">
        <v>0.22164695877568499</v>
      </c>
      <c r="J13" s="17"/>
      <c r="K13" s="17">
        <v>0.29127894553330302</v>
      </c>
      <c r="L13" s="17">
        <v>0.26581217044226302</v>
      </c>
      <c r="M13" s="17"/>
      <c r="N13" s="17">
        <v>0.19643346825188701</v>
      </c>
      <c r="O13" s="17">
        <v>0.27167674070786002</v>
      </c>
      <c r="P13" s="17">
        <v>0.30332730519479201</v>
      </c>
      <c r="Q13" s="17">
        <v>0.351525264737229</v>
      </c>
      <c r="R13" s="17">
        <v>0.35787189700224498</v>
      </c>
      <c r="S13" s="17"/>
      <c r="T13" s="17">
        <v>0.29502959065391399</v>
      </c>
      <c r="U13" s="17">
        <v>0.24587889722583001</v>
      </c>
      <c r="V13" s="17">
        <v>0.30782100097069498</v>
      </c>
      <c r="W13" s="17">
        <v>0.31338407622965198</v>
      </c>
      <c r="X13" s="17">
        <v>0.27899639813440502</v>
      </c>
    </row>
    <row r="14" spans="2:24" ht="43.5">
      <c r="B14" s="18" t="s">
        <v>119</v>
      </c>
      <c r="C14" s="17">
        <v>0.23414413388442901</v>
      </c>
      <c r="D14" s="17">
        <v>0.247728650726977</v>
      </c>
      <c r="E14" s="17">
        <v>0.26977144469794101</v>
      </c>
      <c r="F14" s="17">
        <v>0.26678597550078098</v>
      </c>
      <c r="G14" s="17">
        <v>0.19779310666656499</v>
      </c>
      <c r="H14" s="17">
        <v>0.21412663881518501</v>
      </c>
      <c r="I14" s="17">
        <v>0.21244425070326101</v>
      </c>
      <c r="J14" s="17"/>
      <c r="K14" s="17">
        <v>0.24902528979956901</v>
      </c>
      <c r="L14" s="17">
        <v>0.220762252479656</v>
      </c>
      <c r="M14" s="17"/>
      <c r="N14" s="17">
        <v>0.23644721901781701</v>
      </c>
      <c r="O14" s="17">
        <v>0.24038630332809199</v>
      </c>
      <c r="P14" s="17">
        <v>0.22861121556375599</v>
      </c>
      <c r="Q14" s="17">
        <v>0.19611202481762399</v>
      </c>
      <c r="R14" s="17">
        <v>0.28491047382147999</v>
      </c>
      <c r="S14" s="17"/>
      <c r="T14" s="17">
        <v>0.30490032230348102</v>
      </c>
      <c r="U14" s="17">
        <v>0.22630387984352901</v>
      </c>
      <c r="V14" s="17">
        <v>0.24399192004737599</v>
      </c>
      <c r="W14" s="17">
        <v>0.21474732678687999</v>
      </c>
      <c r="X14" s="17">
        <v>0.182066717238651</v>
      </c>
    </row>
    <row r="15" spans="2:24" ht="43.5">
      <c r="B15" s="18" t="s">
        <v>120</v>
      </c>
      <c r="C15" s="17">
        <v>0.233781178555861</v>
      </c>
      <c r="D15" s="17">
        <v>0.248492373730791</v>
      </c>
      <c r="E15" s="17">
        <v>0.26680857622382498</v>
      </c>
      <c r="F15" s="17">
        <v>0.20928167545722801</v>
      </c>
      <c r="G15" s="17">
        <v>0.25124549534160301</v>
      </c>
      <c r="H15" s="17">
        <v>0.216198700359746</v>
      </c>
      <c r="I15" s="17">
        <v>0.21479092415467799</v>
      </c>
      <c r="J15" s="17"/>
      <c r="K15" s="17">
        <v>0.25411186760925403</v>
      </c>
      <c r="L15" s="17">
        <v>0.21507182909199199</v>
      </c>
      <c r="M15" s="17"/>
      <c r="N15" s="17">
        <v>0.25849334072229102</v>
      </c>
      <c r="O15" s="17">
        <v>0.20708586062614701</v>
      </c>
      <c r="P15" s="17">
        <v>0.24882862110895601</v>
      </c>
      <c r="Q15" s="17">
        <v>0.25793323919525302</v>
      </c>
      <c r="R15" s="17">
        <v>0.21632929067585599</v>
      </c>
      <c r="S15" s="17"/>
      <c r="T15" s="17">
        <v>0.26665925966870402</v>
      </c>
      <c r="U15" s="17">
        <v>0.25040460265533199</v>
      </c>
      <c r="V15" s="17">
        <v>0.21464918154319501</v>
      </c>
      <c r="W15" s="17">
        <v>0.22806771082743299</v>
      </c>
      <c r="X15" s="17">
        <v>0.24558494232087799</v>
      </c>
    </row>
    <row r="16" spans="2:24">
      <c r="B16" s="18" t="s">
        <v>61</v>
      </c>
      <c r="C16" s="17">
        <v>4.2293524818121299E-2</v>
      </c>
      <c r="D16" s="17">
        <v>3.2838648474765697E-2</v>
      </c>
      <c r="E16" s="17">
        <v>3.5140352124646702E-2</v>
      </c>
      <c r="F16" s="17">
        <v>4.2742822296495002E-2</v>
      </c>
      <c r="G16" s="17">
        <v>4.2384791230355698E-2</v>
      </c>
      <c r="H16" s="17">
        <v>3.4786247081673501E-2</v>
      </c>
      <c r="I16" s="17">
        <v>5.89620897296265E-2</v>
      </c>
      <c r="J16" s="17"/>
      <c r="K16" s="17">
        <v>3.0498108943982302E-2</v>
      </c>
      <c r="L16" s="17">
        <v>5.1036123462731398E-2</v>
      </c>
      <c r="M16" s="17"/>
      <c r="N16" s="17">
        <v>6.9363172911200296E-2</v>
      </c>
      <c r="O16" s="17">
        <v>3.2649831856177002E-2</v>
      </c>
      <c r="P16" s="17">
        <v>2.5633792398770502E-2</v>
      </c>
      <c r="Q16" s="17">
        <v>4.2053043212226103E-2</v>
      </c>
      <c r="R16" s="17">
        <v>1.87698334228623E-2</v>
      </c>
      <c r="S16" s="17"/>
      <c r="T16" s="17">
        <v>2.5389718293578199E-2</v>
      </c>
      <c r="U16" s="17">
        <v>2.40140017263057E-2</v>
      </c>
      <c r="V16" s="17">
        <v>2.4884545792674899E-2</v>
      </c>
      <c r="W16" s="17">
        <v>4.7640593601575999E-2</v>
      </c>
      <c r="X16" s="17">
        <v>5.7709765617980802E-2</v>
      </c>
    </row>
    <row r="17" spans="2:24">
      <c r="B17" s="18" t="s">
        <v>62</v>
      </c>
      <c r="C17" s="17">
        <v>2.87985775414685E-3</v>
      </c>
      <c r="D17" s="17">
        <v>0</v>
      </c>
      <c r="E17" s="17">
        <v>0</v>
      </c>
      <c r="F17" s="17">
        <v>0</v>
      </c>
      <c r="G17" s="17">
        <v>2.74743430001098E-3</v>
      </c>
      <c r="H17" s="17">
        <v>1.03598819401323E-2</v>
      </c>
      <c r="I17" s="17">
        <v>4.5701103141808598E-3</v>
      </c>
      <c r="J17" s="17"/>
      <c r="K17" s="17">
        <v>3.9184161831825803E-3</v>
      </c>
      <c r="L17" s="17">
        <v>1.8791853268092401E-3</v>
      </c>
      <c r="M17" s="17"/>
      <c r="N17" s="17">
        <v>0</v>
      </c>
      <c r="O17" s="17">
        <v>3.17161277244249E-3</v>
      </c>
      <c r="P17" s="17">
        <v>5.1075798442795197E-3</v>
      </c>
      <c r="Q17" s="17">
        <v>0</v>
      </c>
      <c r="R17" s="17">
        <v>0</v>
      </c>
      <c r="S17" s="17"/>
      <c r="T17" s="17">
        <v>2.6224121708007301E-3</v>
      </c>
      <c r="U17" s="17">
        <v>0</v>
      </c>
      <c r="V17" s="17">
        <v>0</v>
      </c>
      <c r="W17" s="17">
        <v>0</v>
      </c>
      <c r="X17" s="17">
        <v>6.23698577200274E-3</v>
      </c>
    </row>
    <row r="18" spans="2:24">
      <c r="B18" s="18" t="s">
        <v>63</v>
      </c>
      <c r="C18" s="19">
        <v>1.40710889875253E-2</v>
      </c>
      <c r="D18" s="19">
        <v>9.6816757129020003E-3</v>
      </c>
      <c r="E18" s="19">
        <v>1.79282008372489E-2</v>
      </c>
      <c r="F18" s="19">
        <v>8.3978438222202193E-3</v>
      </c>
      <c r="G18" s="19">
        <v>1.96106314879365E-2</v>
      </c>
      <c r="H18" s="19">
        <v>1.4173368187045199E-2</v>
      </c>
      <c r="I18" s="19">
        <v>1.39023827236801E-2</v>
      </c>
      <c r="J18" s="19"/>
      <c r="K18" s="19">
        <v>1.2617939596437601E-2</v>
      </c>
      <c r="L18" s="19">
        <v>1.55609824316258E-2</v>
      </c>
      <c r="M18" s="19"/>
      <c r="N18" s="19">
        <v>2.6023209358010699E-2</v>
      </c>
      <c r="O18" s="19">
        <v>9.58989581757776E-3</v>
      </c>
      <c r="P18" s="19">
        <v>1.23836607900042E-2</v>
      </c>
      <c r="Q18" s="19">
        <v>4.8867694945367397E-3</v>
      </c>
      <c r="R18" s="19">
        <v>7.2074823467476899E-3</v>
      </c>
      <c r="S18" s="19"/>
      <c r="T18" s="19">
        <v>1.0842022459237601E-2</v>
      </c>
      <c r="U18" s="19">
        <v>1.20177934139556E-2</v>
      </c>
      <c r="V18" s="19">
        <v>1.5581297078511001E-2</v>
      </c>
      <c r="W18" s="19">
        <v>4.1793123273415802E-3</v>
      </c>
      <c r="X18" s="19">
        <v>0</v>
      </c>
    </row>
    <row r="19" spans="2:24">
      <c r="B19" s="16"/>
    </row>
    <row r="20" spans="2:24">
      <c r="B20" t="s">
        <v>216</v>
      </c>
    </row>
    <row r="21" spans="2:24">
      <c r="B21" t="s">
        <v>217</v>
      </c>
    </row>
    <row r="23" spans="2:24">
      <c r="B23"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X16"/>
  <sheetViews>
    <sheetView showGridLines="0" workbookViewId="0">
      <pane xSplit="2" topLeftCell="Q1" activePane="topRight" state="frozen"/>
      <selection pane="topRight" activeCell="B16" sqref="B1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121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1026</v>
      </c>
      <c r="D7" s="10">
        <v>134</v>
      </c>
      <c r="E7" s="10">
        <v>163</v>
      </c>
      <c r="F7" s="10">
        <v>178</v>
      </c>
      <c r="G7" s="10">
        <v>181</v>
      </c>
      <c r="H7" s="10">
        <v>142</v>
      </c>
      <c r="I7" s="10">
        <v>228</v>
      </c>
      <c r="J7" s="10"/>
      <c r="K7" s="10">
        <v>483</v>
      </c>
      <c r="L7" s="10">
        <v>541</v>
      </c>
      <c r="M7" s="10"/>
      <c r="N7" s="10">
        <v>233</v>
      </c>
      <c r="O7" s="10">
        <v>321</v>
      </c>
      <c r="P7" s="10">
        <v>183</v>
      </c>
      <c r="Q7" s="10">
        <v>104</v>
      </c>
      <c r="R7" s="10">
        <v>122</v>
      </c>
      <c r="S7" s="10"/>
      <c r="T7" s="10">
        <v>175</v>
      </c>
      <c r="U7" s="10">
        <v>245</v>
      </c>
      <c r="V7" s="10">
        <v>151</v>
      </c>
      <c r="W7" s="10">
        <v>130</v>
      </c>
      <c r="X7" s="10">
        <v>84</v>
      </c>
    </row>
    <row r="8" spans="2:24" ht="30" customHeight="1">
      <c r="B8" s="11" t="s">
        <v>43</v>
      </c>
      <c r="C8" s="11">
        <v>1030</v>
      </c>
      <c r="D8" s="11">
        <v>147</v>
      </c>
      <c r="E8" s="11">
        <v>161</v>
      </c>
      <c r="F8" s="11">
        <v>177</v>
      </c>
      <c r="G8" s="11">
        <v>178</v>
      </c>
      <c r="H8" s="11">
        <v>140</v>
      </c>
      <c r="I8" s="11">
        <v>226</v>
      </c>
      <c r="J8" s="11"/>
      <c r="K8" s="11">
        <v>496</v>
      </c>
      <c r="L8" s="11">
        <v>532</v>
      </c>
      <c r="M8" s="11"/>
      <c r="N8" s="11">
        <v>237</v>
      </c>
      <c r="O8" s="11">
        <v>321</v>
      </c>
      <c r="P8" s="11">
        <v>182</v>
      </c>
      <c r="Q8" s="11">
        <v>105</v>
      </c>
      <c r="R8" s="11">
        <v>121</v>
      </c>
      <c r="S8" s="11"/>
      <c r="T8" s="11">
        <v>173</v>
      </c>
      <c r="U8" s="11">
        <v>247</v>
      </c>
      <c r="V8" s="11">
        <v>151</v>
      </c>
      <c r="W8" s="11">
        <v>131</v>
      </c>
      <c r="X8" s="11">
        <v>82</v>
      </c>
    </row>
    <row r="9" spans="2:24" ht="57.95">
      <c r="B9" s="18" t="s">
        <v>122</v>
      </c>
      <c r="C9" s="17">
        <v>0.29020583581491899</v>
      </c>
      <c r="D9" s="17">
        <v>0.25117312357763699</v>
      </c>
      <c r="E9" s="17">
        <v>0.30863863372456302</v>
      </c>
      <c r="F9" s="17">
        <v>0.30509582847411398</v>
      </c>
      <c r="G9" s="17">
        <v>0.24491393785944801</v>
      </c>
      <c r="H9" s="17">
        <v>0.310148937392489</v>
      </c>
      <c r="I9" s="17">
        <v>0.31410237686169101</v>
      </c>
      <c r="J9" s="17"/>
      <c r="K9" s="17">
        <v>0.26795856183415401</v>
      </c>
      <c r="L9" s="17">
        <v>0.31206270290642002</v>
      </c>
      <c r="M9" s="17"/>
      <c r="N9" s="17">
        <v>0.253604230763748</v>
      </c>
      <c r="O9" s="17">
        <v>0.267852218323127</v>
      </c>
      <c r="P9" s="17">
        <v>0.30177660106413101</v>
      </c>
      <c r="Q9" s="17">
        <v>0.36184521326861502</v>
      </c>
      <c r="R9" s="17">
        <v>0.37564656901065502</v>
      </c>
      <c r="S9" s="17"/>
      <c r="T9" s="17">
        <v>0.34699173612088802</v>
      </c>
      <c r="U9" s="17">
        <v>0.27756222442895201</v>
      </c>
      <c r="V9" s="17">
        <v>0.35964958052525198</v>
      </c>
      <c r="W9" s="17">
        <v>0.24503923270235001</v>
      </c>
      <c r="X9" s="17">
        <v>0.35542880610655803</v>
      </c>
    </row>
    <row r="10" spans="2:24" ht="87">
      <c r="B10" s="18" t="s">
        <v>123</v>
      </c>
      <c r="C10" s="17">
        <v>0.54474581183517501</v>
      </c>
      <c r="D10" s="17">
        <v>0.65975365005015396</v>
      </c>
      <c r="E10" s="17">
        <v>0.61805119262479702</v>
      </c>
      <c r="F10" s="17">
        <v>0.55872912728575996</v>
      </c>
      <c r="G10" s="17">
        <v>0.53915656013473201</v>
      </c>
      <c r="H10" s="17">
        <v>0.52331640925135003</v>
      </c>
      <c r="I10" s="17">
        <v>0.42443637953767899</v>
      </c>
      <c r="J10" s="17"/>
      <c r="K10" s="17">
        <v>0.59793877105478699</v>
      </c>
      <c r="L10" s="17">
        <v>0.49531319834599502</v>
      </c>
      <c r="M10" s="17"/>
      <c r="N10" s="17">
        <v>0.59250086624834497</v>
      </c>
      <c r="O10" s="17">
        <v>0.58373245900723503</v>
      </c>
      <c r="P10" s="17">
        <v>0.49133176351528202</v>
      </c>
      <c r="Q10" s="17">
        <v>0.51923117928262896</v>
      </c>
      <c r="R10" s="17">
        <v>0.52786132199126101</v>
      </c>
      <c r="S10" s="17"/>
      <c r="T10" s="17">
        <v>0.54308609674650998</v>
      </c>
      <c r="U10" s="17">
        <v>0.59166196793794401</v>
      </c>
      <c r="V10" s="17">
        <v>0.47727495734379799</v>
      </c>
      <c r="W10" s="17">
        <v>0.61655878949024701</v>
      </c>
      <c r="X10" s="17">
        <v>0.395722152099719</v>
      </c>
    </row>
    <row r="11" spans="2:24">
      <c r="B11" s="18" t="s">
        <v>61</v>
      </c>
      <c r="C11" s="19">
        <v>0.165048352349907</v>
      </c>
      <c r="D11" s="19">
        <v>8.9073226372209005E-2</v>
      </c>
      <c r="E11" s="19">
        <v>7.3310173650640506E-2</v>
      </c>
      <c r="F11" s="19">
        <v>0.136175044240126</v>
      </c>
      <c r="G11" s="19">
        <v>0.21592950200581901</v>
      </c>
      <c r="H11" s="19">
        <v>0.16653465335616099</v>
      </c>
      <c r="I11" s="19">
        <v>0.261461243600631</v>
      </c>
      <c r="J11" s="19"/>
      <c r="K11" s="19">
        <v>0.134102667111058</v>
      </c>
      <c r="L11" s="19">
        <v>0.19262409874758499</v>
      </c>
      <c r="M11" s="19"/>
      <c r="N11" s="19">
        <v>0.15389490298790801</v>
      </c>
      <c r="O11" s="19">
        <v>0.148415322669638</v>
      </c>
      <c r="P11" s="19">
        <v>0.206891635420587</v>
      </c>
      <c r="Q11" s="19">
        <v>0.11892360744875601</v>
      </c>
      <c r="R11" s="19">
        <v>9.6492108998084206E-2</v>
      </c>
      <c r="S11" s="19"/>
      <c r="T11" s="19">
        <v>0.109922167132602</v>
      </c>
      <c r="U11" s="19">
        <v>0.13077580763310501</v>
      </c>
      <c r="V11" s="19">
        <v>0.16307546213095001</v>
      </c>
      <c r="W11" s="19">
        <v>0.13840197780740299</v>
      </c>
      <c r="X11" s="19">
        <v>0.248849041793722</v>
      </c>
    </row>
    <row r="12" spans="2:24">
      <c r="B12" s="16" t="s">
        <v>16</v>
      </c>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X16"/>
  <sheetViews>
    <sheetView showGridLines="0" topLeftCell="A6" workbookViewId="0">
      <pane xSplit="2" topLeftCell="C1" activePane="topRight" state="frozen"/>
      <selection pane="topRight" activeCell="E18" sqref="E18"/>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121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996</v>
      </c>
      <c r="D7" s="10">
        <v>117</v>
      </c>
      <c r="E7" s="10">
        <v>185</v>
      </c>
      <c r="F7" s="10">
        <v>173</v>
      </c>
      <c r="G7" s="10">
        <v>171</v>
      </c>
      <c r="H7" s="10">
        <v>147</v>
      </c>
      <c r="I7" s="10">
        <v>203</v>
      </c>
      <c r="J7" s="10"/>
      <c r="K7" s="10">
        <v>490</v>
      </c>
      <c r="L7" s="10">
        <v>503</v>
      </c>
      <c r="M7" s="10"/>
      <c r="N7" s="10">
        <v>225</v>
      </c>
      <c r="O7" s="10">
        <v>297</v>
      </c>
      <c r="P7" s="10">
        <v>201</v>
      </c>
      <c r="Q7" s="10">
        <v>82</v>
      </c>
      <c r="R7" s="10">
        <v>140</v>
      </c>
      <c r="S7" s="10"/>
      <c r="T7" s="10">
        <v>199</v>
      </c>
      <c r="U7" s="10">
        <v>236</v>
      </c>
      <c r="V7" s="10">
        <v>164</v>
      </c>
      <c r="W7" s="10">
        <v>113</v>
      </c>
      <c r="X7" s="10">
        <v>76</v>
      </c>
    </row>
    <row r="8" spans="2:24" ht="30" customHeight="1">
      <c r="B8" s="11" t="s">
        <v>43</v>
      </c>
      <c r="C8" s="11">
        <v>992</v>
      </c>
      <c r="D8" s="11">
        <v>134</v>
      </c>
      <c r="E8" s="11">
        <v>182</v>
      </c>
      <c r="F8" s="11">
        <v>168</v>
      </c>
      <c r="G8" s="11">
        <v>165</v>
      </c>
      <c r="H8" s="11">
        <v>143</v>
      </c>
      <c r="I8" s="11">
        <v>200</v>
      </c>
      <c r="J8" s="11"/>
      <c r="K8" s="11">
        <v>498</v>
      </c>
      <c r="L8" s="11">
        <v>492</v>
      </c>
      <c r="M8" s="11"/>
      <c r="N8" s="11">
        <v>227</v>
      </c>
      <c r="O8" s="11">
        <v>298</v>
      </c>
      <c r="P8" s="11">
        <v>199</v>
      </c>
      <c r="Q8" s="11">
        <v>82</v>
      </c>
      <c r="R8" s="11">
        <v>137</v>
      </c>
      <c r="S8" s="11"/>
      <c r="T8" s="11">
        <v>197</v>
      </c>
      <c r="U8" s="11">
        <v>238</v>
      </c>
      <c r="V8" s="11">
        <v>162</v>
      </c>
      <c r="W8" s="11">
        <v>111</v>
      </c>
      <c r="X8" s="11">
        <v>75</v>
      </c>
    </row>
    <row r="9" spans="2:24">
      <c r="B9" s="18" t="s">
        <v>61</v>
      </c>
      <c r="C9" s="17">
        <v>0.15931621248893199</v>
      </c>
      <c r="D9" s="17">
        <v>8.4045653599123193E-2</v>
      </c>
      <c r="E9" s="17">
        <v>0.103045503240484</v>
      </c>
      <c r="F9" s="17">
        <v>0.167772757798827</v>
      </c>
      <c r="G9" s="17">
        <v>0.182749057039125</v>
      </c>
      <c r="H9" s="17">
        <v>0.181098403447603</v>
      </c>
      <c r="I9" s="17">
        <v>0.21917424857302101</v>
      </c>
      <c r="J9" s="17"/>
      <c r="K9" s="17">
        <v>0.11887397264725701</v>
      </c>
      <c r="L9" s="17">
        <v>0.19920007904428899</v>
      </c>
      <c r="M9" s="17"/>
      <c r="N9" s="17">
        <v>0.16512171484471599</v>
      </c>
      <c r="O9" s="17">
        <v>0.16937138091736301</v>
      </c>
      <c r="P9" s="17">
        <v>0.129561095212015</v>
      </c>
      <c r="Q9" s="17">
        <v>0.175979842435631</v>
      </c>
      <c r="R9" s="17">
        <v>0.11577505729053</v>
      </c>
      <c r="S9" s="17"/>
      <c r="T9" s="17">
        <v>0.12537974796843601</v>
      </c>
      <c r="U9" s="17">
        <v>0.119412775143143</v>
      </c>
      <c r="V9" s="17">
        <v>0.166580487064871</v>
      </c>
      <c r="W9" s="17">
        <v>0.152559522330766</v>
      </c>
      <c r="X9" s="17">
        <v>0.16765371292654799</v>
      </c>
    </row>
    <row r="10" spans="2:24" ht="57.95">
      <c r="B10" s="18" t="s">
        <v>124</v>
      </c>
      <c r="C10" s="17">
        <v>0.35102607679326098</v>
      </c>
      <c r="D10" s="17">
        <v>0.33358055109946</v>
      </c>
      <c r="E10" s="17">
        <v>0.38317689003724498</v>
      </c>
      <c r="F10" s="17">
        <v>0.39684278369897402</v>
      </c>
      <c r="G10" s="17">
        <v>0.26239995778219499</v>
      </c>
      <c r="H10" s="17">
        <v>0.331392579189078</v>
      </c>
      <c r="I10" s="17">
        <v>0.38214535454303999</v>
      </c>
      <c r="J10" s="17"/>
      <c r="K10" s="17">
        <v>0.36477205125626</v>
      </c>
      <c r="L10" s="17">
        <v>0.33724153598879097</v>
      </c>
      <c r="M10" s="17"/>
      <c r="N10" s="17">
        <v>0.33673544586276399</v>
      </c>
      <c r="O10" s="17">
        <v>0.33722422395118901</v>
      </c>
      <c r="P10" s="17">
        <v>0.37691749993576401</v>
      </c>
      <c r="Q10" s="17">
        <v>0.37499484640657299</v>
      </c>
      <c r="R10" s="17">
        <v>0.41664657278163503</v>
      </c>
      <c r="S10" s="17"/>
      <c r="T10" s="17">
        <v>0.46714835281612399</v>
      </c>
      <c r="U10" s="17">
        <v>0.33306839293518098</v>
      </c>
      <c r="V10" s="17">
        <v>0.41284149662723602</v>
      </c>
      <c r="W10" s="17">
        <v>0.27068211410229698</v>
      </c>
      <c r="X10" s="17">
        <v>0.34402777972856102</v>
      </c>
    </row>
    <row r="11" spans="2:24" ht="72.599999999999994">
      <c r="B11" s="18" t="s">
        <v>125</v>
      </c>
      <c r="C11" s="19">
        <v>0.489657710717808</v>
      </c>
      <c r="D11" s="19">
        <v>0.58237379530141697</v>
      </c>
      <c r="E11" s="19">
        <v>0.51377760672227102</v>
      </c>
      <c r="F11" s="19">
        <v>0.43538445850219898</v>
      </c>
      <c r="G11" s="19">
        <v>0.55485098517868003</v>
      </c>
      <c r="H11" s="19">
        <v>0.48750901736331897</v>
      </c>
      <c r="I11" s="19">
        <v>0.39868039688394002</v>
      </c>
      <c r="J11" s="19"/>
      <c r="K11" s="19">
        <v>0.51635397609648304</v>
      </c>
      <c r="L11" s="19">
        <v>0.46355838496691998</v>
      </c>
      <c r="M11" s="19"/>
      <c r="N11" s="19">
        <v>0.49814283929252001</v>
      </c>
      <c r="O11" s="19">
        <v>0.49340439513144801</v>
      </c>
      <c r="P11" s="19">
        <v>0.49352140485222101</v>
      </c>
      <c r="Q11" s="19">
        <v>0.44902531115779598</v>
      </c>
      <c r="R11" s="19">
        <v>0.46757836992783502</v>
      </c>
      <c r="S11" s="19"/>
      <c r="T11" s="19">
        <v>0.40747189921544003</v>
      </c>
      <c r="U11" s="19">
        <v>0.54751883192167605</v>
      </c>
      <c r="V11" s="19">
        <v>0.42057801630789299</v>
      </c>
      <c r="W11" s="19">
        <v>0.57675836356693699</v>
      </c>
      <c r="X11" s="19">
        <v>0.48831850734489102</v>
      </c>
    </row>
    <row r="12" spans="2:24">
      <c r="B12" s="16" t="s">
        <v>16</v>
      </c>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X16"/>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121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1987</v>
      </c>
      <c r="D7" s="10">
        <v>247</v>
      </c>
      <c r="E7" s="10">
        <v>344</v>
      </c>
      <c r="F7" s="10">
        <v>346</v>
      </c>
      <c r="G7" s="10">
        <v>343</v>
      </c>
      <c r="H7" s="10">
        <v>285</v>
      </c>
      <c r="I7" s="10">
        <v>422</v>
      </c>
      <c r="J7" s="10"/>
      <c r="K7" s="10">
        <v>961</v>
      </c>
      <c r="L7" s="10">
        <v>1021</v>
      </c>
      <c r="M7" s="10"/>
      <c r="N7" s="10">
        <v>446</v>
      </c>
      <c r="O7" s="10">
        <v>608</v>
      </c>
      <c r="P7" s="10">
        <v>378</v>
      </c>
      <c r="Q7" s="10">
        <v>185</v>
      </c>
      <c r="R7" s="10">
        <v>259</v>
      </c>
      <c r="S7" s="10"/>
      <c r="T7" s="10">
        <v>364</v>
      </c>
      <c r="U7" s="10">
        <v>477</v>
      </c>
      <c r="V7" s="10">
        <v>310</v>
      </c>
      <c r="W7" s="10">
        <v>239</v>
      </c>
      <c r="X7" s="10">
        <v>155</v>
      </c>
    </row>
    <row r="8" spans="2:24" ht="30" customHeight="1">
      <c r="B8" s="11" t="s">
        <v>43</v>
      </c>
      <c r="C8" s="11">
        <v>1987</v>
      </c>
      <c r="D8" s="11">
        <v>277</v>
      </c>
      <c r="E8" s="11">
        <v>338</v>
      </c>
      <c r="F8" s="11">
        <v>341</v>
      </c>
      <c r="G8" s="11">
        <v>334</v>
      </c>
      <c r="H8" s="11">
        <v>279</v>
      </c>
      <c r="I8" s="11">
        <v>417</v>
      </c>
      <c r="J8" s="11"/>
      <c r="K8" s="11">
        <v>980</v>
      </c>
      <c r="L8" s="11">
        <v>1001</v>
      </c>
      <c r="M8" s="11"/>
      <c r="N8" s="11">
        <v>451</v>
      </c>
      <c r="O8" s="11">
        <v>608</v>
      </c>
      <c r="P8" s="11">
        <v>375</v>
      </c>
      <c r="Q8" s="11">
        <v>186</v>
      </c>
      <c r="R8" s="11">
        <v>255</v>
      </c>
      <c r="S8" s="11"/>
      <c r="T8" s="11">
        <v>359</v>
      </c>
      <c r="U8" s="11">
        <v>482</v>
      </c>
      <c r="V8" s="11">
        <v>307</v>
      </c>
      <c r="W8" s="11">
        <v>239</v>
      </c>
      <c r="X8" s="11">
        <v>152</v>
      </c>
    </row>
    <row r="9" spans="2:24" ht="87">
      <c r="B9" s="18" t="s">
        <v>126</v>
      </c>
      <c r="C9" s="17">
        <v>0.66127440893103595</v>
      </c>
      <c r="D9" s="17">
        <v>0.71185797871561596</v>
      </c>
      <c r="E9" s="17">
        <v>0.74651874833843401</v>
      </c>
      <c r="F9" s="17">
        <v>0.65667711183634903</v>
      </c>
      <c r="G9" s="17">
        <v>0.61995355872110203</v>
      </c>
      <c r="H9" s="17">
        <v>0.67717607143825598</v>
      </c>
      <c r="I9" s="17">
        <v>0.58475816437131301</v>
      </c>
      <c r="J9" s="17"/>
      <c r="K9" s="17">
        <v>0.67436069080375505</v>
      </c>
      <c r="L9" s="17">
        <v>0.64877162088150198</v>
      </c>
      <c r="M9" s="17"/>
      <c r="N9" s="17">
        <v>0.68664393045530303</v>
      </c>
      <c r="O9" s="17">
        <v>0.68066039318004501</v>
      </c>
      <c r="P9" s="17">
        <v>0.63798470025009402</v>
      </c>
      <c r="Q9" s="17">
        <v>0.65773727064705501</v>
      </c>
      <c r="R9" s="17">
        <v>0.61070249908418295</v>
      </c>
      <c r="S9" s="17"/>
      <c r="T9" s="17">
        <v>0.58306757507698703</v>
      </c>
      <c r="U9" s="17">
        <v>0.75342905208212996</v>
      </c>
      <c r="V9" s="17">
        <v>0.59313062052821797</v>
      </c>
      <c r="W9" s="17">
        <v>0.68904515006190503</v>
      </c>
      <c r="X9" s="17">
        <v>0.56084986428077399</v>
      </c>
    </row>
    <row r="10" spans="2:24" ht="87">
      <c r="B10" s="18" t="s">
        <v>127</v>
      </c>
      <c r="C10" s="17">
        <v>0.191541103855595</v>
      </c>
      <c r="D10" s="17">
        <v>0.208348469037413</v>
      </c>
      <c r="E10" s="17">
        <v>0.18242211447866799</v>
      </c>
      <c r="F10" s="17">
        <v>0.20443558531978001</v>
      </c>
      <c r="G10" s="17">
        <v>0.18383639716623901</v>
      </c>
      <c r="H10" s="17">
        <v>0.19031464524034</v>
      </c>
      <c r="I10" s="17">
        <v>0.18422201150037901</v>
      </c>
      <c r="J10" s="17"/>
      <c r="K10" s="17">
        <v>0.21188798636280001</v>
      </c>
      <c r="L10" s="17">
        <v>0.17257495307267501</v>
      </c>
      <c r="M10" s="17"/>
      <c r="N10" s="17">
        <v>0.16530756985412901</v>
      </c>
      <c r="O10" s="17">
        <v>0.17718231847214899</v>
      </c>
      <c r="P10" s="17">
        <v>0.19754786363033</v>
      </c>
      <c r="Q10" s="17">
        <v>0.22000873100913099</v>
      </c>
      <c r="R10" s="17">
        <v>0.28399296488110598</v>
      </c>
      <c r="S10" s="17"/>
      <c r="T10" s="17">
        <v>0.31100336300151499</v>
      </c>
      <c r="U10" s="17">
        <v>0.14893161978184399</v>
      </c>
      <c r="V10" s="17">
        <v>0.23482172910061599</v>
      </c>
      <c r="W10" s="17">
        <v>0.14451610411467999</v>
      </c>
      <c r="X10" s="17">
        <v>0.25167760547347501</v>
      </c>
    </row>
    <row r="11" spans="2:24">
      <c r="B11" s="18" t="s">
        <v>61</v>
      </c>
      <c r="C11" s="19">
        <v>0.14718448721336899</v>
      </c>
      <c r="D11" s="19">
        <v>7.9793552246971405E-2</v>
      </c>
      <c r="E11" s="19">
        <v>7.1059137182898802E-2</v>
      </c>
      <c r="F11" s="19">
        <v>0.13888730284387199</v>
      </c>
      <c r="G11" s="19">
        <v>0.19621004411265899</v>
      </c>
      <c r="H11" s="19">
        <v>0.13250928332140299</v>
      </c>
      <c r="I11" s="19">
        <v>0.23101982412830799</v>
      </c>
      <c r="J11" s="19"/>
      <c r="K11" s="19">
        <v>0.113751322833445</v>
      </c>
      <c r="L11" s="19">
        <v>0.17865342604582299</v>
      </c>
      <c r="M11" s="19"/>
      <c r="N11" s="19">
        <v>0.14804849969056799</v>
      </c>
      <c r="O11" s="19">
        <v>0.142157288347806</v>
      </c>
      <c r="P11" s="19">
        <v>0.16446743611957601</v>
      </c>
      <c r="Q11" s="19">
        <v>0.12225399834381399</v>
      </c>
      <c r="R11" s="19">
        <v>0.105304536034711</v>
      </c>
      <c r="S11" s="19"/>
      <c r="T11" s="19">
        <v>0.10592906192149799</v>
      </c>
      <c r="U11" s="19">
        <v>9.7639328136026396E-2</v>
      </c>
      <c r="V11" s="19">
        <v>0.17204765037116601</v>
      </c>
      <c r="W11" s="19">
        <v>0.166438745823416</v>
      </c>
      <c r="X11" s="19">
        <v>0.187472530245751</v>
      </c>
    </row>
    <row r="12" spans="2:24">
      <c r="B12" s="16" t="s">
        <v>16</v>
      </c>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H17"/>
  <sheetViews>
    <sheetView showGridLines="0" workbookViewId="0">
      <pane xSplit="2" topLeftCell="C1" activePane="topRight" state="frozen"/>
      <selection pane="topRight" activeCell="B17" sqref="B17"/>
    </sheetView>
  </sheetViews>
  <sheetFormatPr defaultColWidth="10.85546875" defaultRowHeight="14.45"/>
  <cols>
    <col min="2" max="2" width="25.7109375" customWidth="1"/>
    <col min="3" max="8" width="20.7109375" customWidth="1"/>
  </cols>
  <sheetData>
    <row r="2" spans="2:8" ht="39.950000000000003" customHeight="1">
      <c r="D2" s="30" t="s">
        <v>230</v>
      </c>
      <c r="E2" s="31"/>
      <c r="F2" s="31"/>
      <c r="G2" s="31"/>
      <c r="H2" s="31"/>
    </row>
    <row r="6" spans="2:8" ht="50.1" customHeight="1">
      <c r="B6" s="20" t="s">
        <v>22</v>
      </c>
      <c r="C6" s="20" t="s">
        <v>231</v>
      </c>
      <c r="D6" s="20" t="s">
        <v>232</v>
      </c>
      <c r="E6" s="20" t="s">
        <v>233</v>
      </c>
      <c r="F6" s="20" t="s">
        <v>234</v>
      </c>
      <c r="G6" s="20" t="s">
        <v>235</v>
      </c>
    </row>
    <row r="7" spans="2:8">
      <c r="B7" s="18" t="s">
        <v>129</v>
      </c>
      <c r="C7" s="17">
        <v>7.8338160254973394E-2</v>
      </c>
      <c r="D7" s="17">
        <v>0.1185286508147</v>
      </c>
      <c r="E7" s="17">
        <v>9.4911111264148307E-2</v>
      </c>
      <c r="F7" s="17">
        <v>0.126441910460556</v>
      </c>
      <c r="G7" s="17">
        <v>0.133606248035741</v>
      </c>
    </row>
    <row r="8" spans="2:8">
      <c r="B8" s="18" t="s">
        <v>130</v>
      </c>
      <c r="C8" s="17">
        <v>0.266446607471784</v>
      </c>
      <c r="D8" s="17">
        <v>0.38168082337912401</v>
      </c>
      <c r="E8" s="17">
        <v>0.31782307271779298</v>
      </c>
      <c r="F8" s="17">
        <v>0.33405833308536798</v>
      </c>
      <c r="G8" s="17">
        <v>0.34864713706198103</v>
      </c>
    </row>
    <row r="9" spans="2:8">
      <c r="B9" s="18" t="s">
        <v>131</v>
      </c>
      <c r="C9" s="17">
        <v>0.57984211840577604</v>
      </c>
      <c r="D9" s="17">
        <v>0.43274435459134403</v>
      </c>
      <c r="E9" s="17">
        <v>0.50304464565004403</v>
      </c>
      <c r="F9" s="17">
        <v>0.456286992677093</v>
      </c>
      <c r="G9" s="17">
        <v>0.442082347177781</v>
      </c>
    </row>
    <row r="10" spans="2:8">
      <c r="B10" s="18" t="s">
        <v>61</v>
      </c>
      <c r="C10" s="17">
        <v>7.5373113867466701E-2</v>
      </c>
      <c r="D10" s="17">
        <v>6.7046171214831293E-2</v>
      </c>
      <c r="E10" s="17">
        <v>8.4221170368014006E-2</v>
      </c>
      <c r="F10" s="17">
        <v>8.3212763776981793E-2</v>
      </c>
      <c r="G10" s="17">
        <v>7.5664267724497206E-2</v>
      </c>
    </row>
    <row r="11" spans="2:8">
      <c r="B11" s="16"/>
      <c r="C11" s="16"/>
      <c r="D11" s="16"/>
      <c r="E11" s="16"/>
      <c r="F11" s="16"/>
      <c r="G11" s="16"/>
    </row>
    <row r="12" spans="2:8">
      <c r="B12" t="s">
        <v>216</v>
      </c>
    </row>
    <row r="13" spans="2:8">
      <c r="B13" t="s">
        <v>217</v>
      </c>
    </row>
    <row r="17" spans="2:2">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X17"/>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128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129</v>
      </c>
      <c r="C9" s="17">
        <v>7.8338160254973394E-2</v>
      </c>
      <c r="D9" s="17">
        <v>0.101244300046177</v>
      </c>
      <c r="E9" s="17">
        <v>0.13548453474931901</v>
      </c>
      <c r="F9" s="17">
        <v>8.5071650506562194E-2</v>
      </c>
      <c r="G9" s="17">
        <v>5.6899686791012899E-2</v>
      </c>
      <c r="H9" s="17">
        <v>5.1435466933875899E-2</v>
      </c>
      <c r="I9" s="17">
        <v>4.6624994824572399E-2</v>
      </c>
      <c r="J9" s="17"/>
      <c r="K9" s="17">
        <v>9.5712654897879806E-2</v>
      </c>
      <c r="L9" s="17">
        <v>6.1747028120499599E-2</v>
      </c>
      <c r="M9" s="17"/>
      <c r="N9" s="17">
        <v>7.3987387911162203E-2</v>
      </c>
      <c r="O9" s="17">
        <v>6.0226584882705103E-2</v>
      </c>
      <c r="P9" s="17">
        <v>6.3730751834064195E-2</v>
      </c>
      <c r="Q9" s="17">
        <v>7.2934161921598004E-2</v>
      </c>
      <c r="R9" s="17">
        <v>0.17651128288123599</v>
      </c>
      <c r="S9" s="17"/>
      <c r="T9" s="17">
        <v>0.16471952448781099</v>
      </c>
      <c r="U9" s="17">
        <v>5.4575400017368797E-2</v>
      </c>
      <c r="V9" s="17">
        <v>9.1947815217869405E-2</v>
      </c>
      <c r="W9" s="17">
        <v>6.5129509336049093E-2</v>
      </c>
      <c r="X9" s="17">
        <v>7.6992550955616704E-2</v>
      </c>
    </row>
    <row r="10" spans="2:24">
      <c r="B10" s="18" t="s">
        <v>130</v>
      </c>
      <c r="C10" s="17">
        <v>0.266446607471784</v>
      </c>
      <c r="D10" s="17">
        <v>0.25929914195069198</v>
      </c>
      <c r="E10" s="17">
        <v>0.32337570133378502</v>
      </c>
      <c r="F10" s="17">
        <v>0.30373939273258599</v>
      </c>
      <c r="G10" s="17">
        <v>0.25263843242510298</v>
      </c>
      <c r="H10" s="17">
        <v>0.26242617950447999</v>
      </c>
      <c r="I10" s="17">
        <v>0.208305628231442</v>
      </c>
      <c r="J10" s="17"/>
      <c r="K10" s="17">
        <v>0.289452626163336</v>
      </c>
      <c r="L10" s="17">
        <v>0.244305122502082</v>
      </c>
      <c r="M10" s="17"/>
      <c r="N10" s="17">
        <v>0.219188706767971</v>
      </c>
      <c r="O10" s="17">
        <v>0.25777574319061097</v>
      </c>
      <c r="P10" s="17">
        <v>0.255714937182278</v>
      </c>
      <c r="Q10" s="17">
        <v>0.35381659421196099</v>
      </c>
      <c r="R10" s="17">
        <v>0.36201827381447899</v>
      </c>
      <c r="S10" s="17"/>
      <c r="T10" s="17">
        <v>0.38518746782544999</v>
      </c>
      <c r="U10" s="17">
        <v>0.19690311597028601</v>
      </c>
      <c r="V10" s="17">
        <v>0.30988981900914903</v>
      </c>
      <c r="W10" s="17">
        <v>0.20037433213846001</v>
      </c>
      <c r="X10" s="17">
        <v>0.37120762669956697</v>
      </c>
    </row>
    <row r="11" spans="2:24">
      <c r="B11" s="18" t="s">
        <v>131</v>
      </c>
      <c r="C11" s="17">
        <v>0.57984211840577604</v>
      </c>
      <c r="D11" s="17">
        <v>0.55063031888386005</v>
      </c>
      <c r="E11" s="17">
        <v>0.48830475810880097</v>
      </c>
      <c r="F11" s="17">
        <v>0.557196184752209</v>
      </c>
      <c r="G11" s="17">
        <v>0.603523487443268</v>
      </c>
      <c r="H11" s="17">
        <v>0.62999527704409097</v>
      </c>
      <c r="I11" s="17">
        <v>0.63928949833819504</v>
      </c>
      <c r="J11" s="17"/>
      <c r="K11" s="17">
        <v>0.55534069859992696</v>
      </c>
      <c r="L11" s="17">
        <v>0.60365834385068196</v>
      </c>
      <c r="M11" s="17"/>
      <c r="N11" s="17">
        <v>0.60913504322729295</v>
      </c>
      <c r="O11" s="17">
        <v>0.61270452926507402</v>
      </c>
      <c r="P11" s="17">
        <v>0.62016910521218205</v>
      </c>
      <c r="Q11" s="17">
        <v>0.50915051925896704</v>
      </c>
      <c r="R11" s="17">
        <v>0.41648137105336702</v>
      </c>
      <c r="S11" s="17"/>
      <c r="T11" s="17">
        <v>0.37578073768338299</v>
      </c>
      <c r="U11" s="17">
        <v>0.69112914721793595</v>
      </c>
      <c r="V11" s="17">
        <v>0.55098301665924798</v>
      </c>
      <c r="W11" s="17">
        <v>0.64572998084229305</v>
      </c>
      <c r="X11" s="17">
        <v>0.47284283094586699</v>
      </c>
    </row>
    <row r="12" spans="2:24">
      <c r="B12" s="18" t="s">
        <v>61</v>
      </c>
      <c r="C12" s="19">
        <v>7.5373113867466701E-2</v>
      </c>
      <c r="D12" s="19">
        <v>8.8826239119270803E-2</v>
      </c>
      <c r="E12" s="19">
        <v>5.2835005808093902E-2</v>
      </c>
      <c r="F12" s="19">
        <v>5.3992772008642602E-2</v>
      </c>
      <c r="G12" s="19">
        <v>8.6938393340616205E-2</v>
      </c>
      <c r="H12" s="19">
        <v>5.6143076517553701E-2</v>
      </c>
      <c r="I12" s="19">
        <v>0.10577987860579099</v>
      </c>
      <c r="J12" s="19"/>
      <c r="K12" s="19">
        <v>5.9494020338856902E-2</v>
      </c>
      <c r="L12" s="19">
        <v>9.0289505526736896E-2</v>
      </c>
      <c r="M12" s="19"/>
      <c r="N12" s="19">
        <v>9.7688862093574094E-2</v>
      </c>
      <c r="O12" s="19">
        <v>6.9293142661610505E-2</v>
      </c>
      <c r="P12" s="19">
        <v>6.0385205771476103E-2</v>
      </c>
      <c r="Q12" s="19">
        <v>6.4098724607473206E-2</v>
      </c>
      <c r="R12" s="19">
        <v>4.4989072250917403E-2</v>
      </c>
      <c r="S12" s="19"/>
      <c r="T12" s="19">
        <v>7.4312270003355801E-2</v>
      </c>
      <c r="U12" s="19">
        <v>5.73923367944097E-2</v>
      </c>
      <c r="V12" s="19">
        <v>4.7179349113733303E-2</v>
      </c>
      <c r="W12" s="19">
        <v>8.8766177683197903E-2</v>
      </c>
      <c r="X12" s="19">
        <v>7.8956991398949197E-2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X17"/>
  <sheetViews>
    <sheetView showGridLines="0" workbookViewId="0">
      <pane xSplit="2" topLeftCell="O1" activePane="topRight" state="frozen"/>
      <selection pane="topRight" activeCell="V16" sqref="V1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129</v>
      </c>
      <c r="C9" s="17">
        <v>0.1185286508147</v>
      </c>
      <c r="D9" s="17">
        <v>0.146535884905652</v>
      </c>
      <c r="E9" s="17">
        <v>0.18522491150887599</v>
      </c>
      <c r="F9" s="17">
        <v>0.12450718146964999</v>
      </c>
      <c r="G9" s="17">
        <v>9.3363174194090098E-2</v>
      </c>
      <c r="H9" s="17">
        <v>9.9688658131093899E-2</v>
      </c>
      <c r="I9" s="17">
        <v>7.3903515312118598E-2</v>
      </c>
      <c r="J9" s="17"/>
      <c r="K9" s="17">
        <v>0.14750293236668299</v>
      </c>
      <c r="L9" s="17">
        <v>9.0800678217806102E-2</v>
      </c>
      <c r="M9" s="17"/>
      <c r="N9" s="17">
        <v>6.13283814350623E-2</v>
      </c>
      <c r="O9" s="17">
        <v>9.3218963102417396E-2</v>
      </c>
      <c r="P9" s="17">
        <v>0.137424440229265</v>
      </c>
      <c r="Q9" s="17">
        <v>0.160022604502816</v>
      </c>
      <c r="R9" s="17">
        <v>0.24041555322994301</v>
      </c>
      <c r="S9" s="17"/>
      <c r="T9" s="17">
        <v>0.23485933066755901</v>
      </c>
      <c r="U9" s="17">
        <v>7.8029022873901399E-2</v>
      </c>
      <c r="V9" s="17">
        <v>0.15261190894349899</v>
      </c>
      <c r="W9" s="17">
        <v>0.104014874810317</v>
      </c>
      <c r="X9" s="17">
        <v>0.122104488041013</v>
      </c>
    </row>
    <row r="10" spans="2:24">
      <c r="B10" s="18" t="s">
        <v>130</v>
      </c>
      <c r="C10" s="17">
        <v>0.38168082337912401</v>
      </c>
      <c r="D10" s="17">
        <v>0.39102958500354501</v>
      </c>
      <c r="E10" s="17">
        <v>0.39113886994701003</v>
      </c>
      <c r="F10" s="17">
        <v>0.36771222008739302</v>
      </c>
      <c r="G10" s="17">
        <v>0.36463316733113099</v>
      </c>
      <c r="H10" s="17">
        <v>0.39109931759408401</v>
      </c>
      <c r="I10" s="17">
        <v>0.38672054698200797</v>
      </c>
      <c r="J10" s="17"/>
      <c r="K10" s="17">
        <v>0.38206775181428998</v>
      </c>
      <c r="L10" s="17">
        <v>0.38221069587095202</v>
      </c>
      <c r="M10" s="17"/>
      <c r="N10" s="17">
        <v>0.36039165546305102</v>
      </c>
      <c r="O10" s="17">
        <v>0.388220171321633</v>
      </c>
      <c r="P10" s="17">
        <v>0.38292754624356501</v>
      </c>
      <c r="Q10" s="17">
        <v>0.42111804368358102</v>
      </c>
      <c r="R10" s="17">
        <v>0.39604200455705801</v>
      </c>
      <c r="S10" s="17"/>
      <c r="T10" s="17">
        <v>0.46456439815303702</v>
      </c>
      <c r="U10" s="17">
        <v>0.32152315991580799</v>
      </c>
      <c r="V10" s="17">
        <v>0.41595402661532899</v>
      </c>
      <c r="W10" s="17">
        <v>0.330192286959686</v>
      </c>
      <c r="X10" s="17">
        <v>0.50446892618316097</v>
      </c>
    </row>
    <row r="11" spans="2:24">
      <c r="B11" s="18" t="s">
        <v>131</v>
      </c>
      <c r="C11" s="17">
        <v>0.43274435459134403</v>
      </c>
      <c r="D11" s="17">
        <v>0.38506506029064402</v>
      </c>
      <c r="E11" s="17">
        <v>0.35922787474684298</v>
      </c>
      <c r="F11" s="17">
        <v>0.44798297945708498</v>
      </c>
      <c r="G11" s="17">
        <v>0.47167000127305098</v>
      </c>
      <c r="H11" s="17">
        <v>0.46379120675500402</v>
      </c>
      <c r="I11" s="17">
        <v>0.45925934224161602</v>
      </c>
      <c r="J11" s="17"/>
      <c r="K11" s="17">
        <v>0.42843212753293802</v>
      </c>
      <c r="L11" s="17">
        <v>0.43708548071770797</v>
      </c>
      <c r="M11" s="17"/>
      <c r="N11" s="17">
        <v>0.49259339153564802</v>
      </c>
      <c r="O11" s="17">
        <v>0.46659487799071198</v>
      </c>
      <c r="P11" s="17">
        <v>0.41988138076075598</v>
      </c>
      <c r="Q11" s="17">
        <v>0.34315500449311298</v>
      </c>
      <c r="R11" s="17">
        <v>0.318402226910109</v>
      </c>
      <c r="S11" s="17"/>
      <c r="T11" s="17">
        <v>0.23513567717063799</v>
      </c>
      <c r="U11" s="17">
        <v>0.56402172483232904</v>
      </c>
      <c r="V11" s="17">
        <v>0.37799594850240398</v>
      </c>
      <c r="W11" s="17">
        <v>0.47923738293381402</v>
      </c>
      <c r="X11" s="17">
        <v>0.32293376768577098</v>
      </c>
    </row>
    <row r="12" spans="2:24">
      <c r="B12" s="18" t="s">
        <v>61</v>
      </c>
      <c r="C12" s="19">
        <v>6.7046171214831293E-2</v>
      </c>
      <c r="D12" s="19">
        <v>7.7369469800158797E-2</v>
      </c>
      <c r="E12" s="19">
        <v>6.4408343797271103E-2</v>
      </c>
      <c r="F12" s="19">
        <v>5.9797618985871499E-2</v>
      </c>
      <c r="G12" s="19">
        <v>7.0333657201727601E-2</v>
      </c>
      <c r="H12" s="19">
        <v>4.5420817519818302E-2</v>
      </c>
      <c r="I12" s="19">
        <v>8.0116595464257603E-2</v>
      </c>
      <c r="J12" s="19"/>
      <c r="K12" s="19">
        <v>4.1997188286089497E-2</v>
      </c>
      <c r="L12" s="19">
        <v>8.9903145193534706E-2</v>
      </c>
      <c r="M12" s="19"/>
      <c r="N12" s="19">
        <v>8.5686571566239003E-2</v>
      </c>
      <c r="O12" s="19">
        <v>5.1965987585237003E-2</v>
      </c>
      <c r="P12" s="19">
        <v>5.97666327664143E-2</v>
      </c>
      <c r="Q12" s="19">
        <v>7.5704347320489696E-2</v>
      </c>
      <c r="R12" s="19">
        <v>4.5140215302889801E-2</v>
      </c>
      <c r="S12" s="19"/>
      <c r="T12" s="19">
        <v>6.5440594008765798E-2</v>
      </c>
      <c r="U12" s="19">
        <v>3.6426092377962398E-2</v>
      </c>
      <c r="V12" s="19">
        <v>5.3438115938767398E-2</v>
      </c>
      <c r="W12" s="19">
        <v>8.6555455296183401E-2</v>
      </c>
      <c r="X12" s="19">
        <v>5.04928180900545E-2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X17"/>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129</v>
      </c>
      <c r="C9" s="17">
        <v>9.4911111264148307E-2</v>
      </c>
      <c r="D9" s="17">
        <v>0.103961692436969</v>
      </c>
      <c r="E9" s="17">
        <v>0.182836055577284</v>
      </c>
      <c r="F9" s="17">
        <v>0.10180810975247399</v>
      </c>
      <c r="G9" s="17">
        <v>7.0794005421986994E-2</v>
      </c>
      <c r="H9" s="17">
        <v>6.8798399515541106E-2</v>
      </c>
      <c r="I9" s="17">
        <v>4.8825047573194801E-2</v>
      </c>
      <c r="J9" s="17"/>
      <c r="K9" s="17">
        <v>0.10474373978742001</v>
      </c>
      <c r="L9" s="17">
        <v>8.5772601984837701E-2</v>
      </c>
      <c r="M9" s="17"/>
      <c r="N9" s="17">
        <v>6.0290294625633498E-2</v>
      </c>
      <c r="O9" s="17">
        <v>8.8795872239886706E-2</v>
      </c>
      <c r="P9" s="17">
        <v>7.9544759430117906E-2</v>
      </c>
      <c r="Q9" s="17">
        <v>9.1860980618382104E-2</v>
      </c>
      <c r="R9" s="17">
        <v>0.22125610301717299</v>
      </c>
      <c r="S9" s="17"/>
      <c r="T9" s="17">
        <v>0.19499424222382999</v>
      </c>
      <c r="U9" s="17">
        <v>7.1943319901071806E-2</v>
      </c>
      <c r="V9" s="17">
        <v>0.108990019165865</v>
      </c>
      <c r="W9" s="17">
        <v>8.0132665011001997E-2</v>
      </c>
      <c r="X9" s="17">
        <v>8.4743509111761803E-2</v>
      </c>
    </row>
    <row r="10" spans="2:24">
      <c r="B10" s="18" t="s">
        <v>130</v>
      </c>
      <c r="C10" s="17">
        <v>0.31782307271779298</v>
      </c>
      <c r="D10" s="17">
        <v>0.30799565464703499</v>
      </c>
      <c r="E10" s="17">
        <v>0.36407083612889601</v>
      </c>
      <c r="F10" s="17">
        <v>0.34902681338361902</v>
      </c>
      <c r="G10" s="17">
        <v>0.311883759570457</v>
      </c>
      <c r="H10" s="17">
        <v>0.29691207409961401</v>
      </c>
      <c r="I10" s="17">
        <v>0.28005919872307999</v>
      </c>
      <c r="J10" s="17"/>
      <c r="K10" s="17">
        <v>0.342035901775469</v>
      </c>
      <c r="L10" s="17">
        <v>0.29377235662130802</v>
      </c>
      <c r="M10" s="17"/>
      <c r="N10" s="17">
        <v>0.254383381399929</v>
      </c>
      <c r="O10" s="17">
        <v>0.32147653877790799</v>
      </c>
      <c r="P10" s="17">
        <v>0.34636741186745201</v>
      </c>
      <c r="Q10" s="17">
        <v>0.37856484128324402</v>
      </c>
      <c r="R10" s="17">
        <v>0.38627264054851701</v>
      </c>
      <c r="S10" s="17"/>
      <c r="T10" s="17">
        <v>0.43947149291967103</v>
      </c>
      <c r="U10" s="17">
        <v>0.249282548751384</v>
      </c>
      <c r="V10" s="17">
        <v>0.339825475488374</v>
      </c>
      <c r="W10" s="17">
        <v>0.30266138937395898</v>
      </c>
      <c r="X10" s="17">
        <v>0.45365242645495901</v>
      </c>
    </row>
    <row r="11" spans="2:24">
      <c r="B11" s="18" t="s">
        <v>131</v>
      </c>
      <c r="C11" s="17">
        <v>0.50304464565004403</v>
      </c>
      <c r="D11" s="17">
        <v>0.48355505656755898</v>
      </c>
      <c r="E11" s="17">
        <v>0.39449154225219402</v>
      </c>
      <c r="F11" s="17">
        <v>0.49539139213439498</v>
      </c>
      <c r="G11" s="17">
        <v>0.53432744505392205</v>
      </c>
      <c r="H11" s="17">
        <v>0.547002630935433</v>
      </c>
      <c r="I11" s="17">
        <v>0.55565704828245899</v>
      </c>
      <c r="J11" s="17"/>
      <c r="K11" s="17">
        <v>0.500767547625386</v>
      </c>
      <c r="L11" s="17">
        <v>0.50574549322942797</v>
      </c>
      <c r="M11" s="17"/>
      <c r="N11" s="17">
        <v>0.58710841966120497</v>
      </c>
      <c r="O11" s="17">
        <v>0.50276214504939498</v>
      </c>
      <c r="P11" s="17">
        <v>0.49575040137495502</v>
      </c>
      <c r="Q11" s="17">
        <v>0.47777370234289501</v>
      </c>
      <c r="R11" s="17">
        <v>0.358523598945509</v>
      </c>
      <c r="S11" s="17"/>
      <c r="T11" s="17">
        <v>0.28043819609468601</v>
      </c>
      <c r="U11" s="17">
        <v>0.62980525390855202</v>
      </c>
      <c r="V11" s="17">
        <v>0.494413594554727</v>
      </c>
      <c r="W11" s="17">
        <v>0.54554206309918396</v>
      </c>
      <c r="X11" s="17">
        <v>0.37909641131928201</v>
      </c>
    </row>
    <row r="12" spans="2:24">
      <c r="B12" s="18" t="s">
        <v>61</v>
      </c>
      <c r="C12" s="19">
        <v>8.4221170368014006E-2</v>
      </c>
      <c r="D12" s="19">
        <v>0.104487596348438</v>
      </c>
      <c r="E12" s="19">
        <v>5.8601566041625898E-2</v>
      </c>
      <c r="F12" s="19">
        <v>5.3773684729512099E-2</v>
      </c>
      <c r="G12" s="19">
        <v>8.2994789953634407E-2</v>
      </c>
      <c r="H12" s="19">
        <v>8.72868954494119E-2</v>
      </c>
      <c r="I12" s="19">
        <v>0.115458705421266</v>
      </c>
      <c r="J12" s="19"/>
      <c r="K12" s="19">
        <v>5.2452810811725502E-2</v>
      </c>
      <c r="L12" s="19">
        <v>0.11470954816442699</v>
      </c>
      <c r="M12" s="19"/>
      <c r="N12" s="19">
        <v>9.8217904313232698E-2</v>
      </c>
      <c r="O12" s="19">
        <v>8.6965443932809597E-2</v>
      </c>
      <c r="P12" s="19">
        <v>7.83374273274757E-2</v>
      </c>
      <c r="Q12" s="19">
        <v>5.1800475755479199E-2</v>
      </c>
      <c r="R12" s="19">
        <v>3.3947657488800499E-2</v>
      </c>
      <c r="S12" s="19"/>
      <c r="T12" s="19">
        <v>8.5096068761812804E-2</v>
      </c>
      <c r="U12" s="19">
        <v>4.8968877438992101E-2</v>
      </c>
      <c r="V12" s="19">
        <v>5.6770910791033802E-2</v>
      </c>
      <c r="W12" s="19">
        <v>7.1663882515854704E-2</v>
      </c>
      <c r="X12" s="19">
        <v>8.2507653113997798E-2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X17"/>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129</v>
      </c>
      <c r="C9" s="17">
        <v>0.126441910460556</v>
      </c>
      <c r="D9" s="17">
        <v>0.170152273368646</v>
      </c>
      <c r="E9" s="17">
        <v>0.22619338524356</v>
      </c>
      <c r="F9" s="17">
        <v>0.13896478201912199</v>
      </c>
      <c r="G9" s="17">
        <v>9.6054958419050707E-2</v>
      </c>
      <c r="H9" s="17">
        <v>7.5357906616019696E-2</v>
      </c>
      <c r="I9" s="17">
        <v>6.50494623490072E-2</v>
      </c>
      <c r="J9" s="17"/>
      <c r="K9" s="17">
        <v>0.14990462530024301</v>
      </c>
      <c r="L9" s="17">
        <v>0.104139468674908</v>
      </c>
      <c r="M9" s="17"/>
      <c r="N9" s="17">
        <v>0.108434629288486</v>
      </c>
      <c r="O9" s="17">
        <v>0.111676409398835</v>
      </c>
      <c r="P9" s="17">
        <v>0.114234417201016</v>
      </c>
      <c r="Q9" s="17">
        <v>0.116024211147663</v>
      </c>
      <c r="R9" s="17">
        <v>0.25075447519731298</v>
      </c>
      <c r="S9" s="17"/>
      <c r="T9" s="17">
        <v>0.257800388088266</v>
      </c>
      <c r="U9" s="17">
        <v>8.0813624642092505E-2</v>
      </c>
      <c r="V9" s="17">
        <v>0.163996857159248</v>
      </c>
      <c r="W9" s="17">
        <v>9.6947756981941302E-2</v>
      </c>
      <c r="X9" s="17">
        <v>0.13237624801834399</v>
      </c>
    </row>
    <row r="10" spans="2:24">
      <c r="B10" s="18" t="s">
        <v>130</v>
      </c>
      <c r="C10" s="17">
        <v>0.33405833308536798</v>
      </c>
      <c r="D10" s="17">
        <v>0.34953022650071602</v>
      </c>
      <c r="E10" s="17">
        <v>0.40431912858519198</v>
      </c>
      <c r="F10" s="17">
        <v>0.321126408619269</v>
      </c>
      <c r="G10" s="17">
        <v>0.29549765257785299</v>
      </c>
      <c r="H10" s="17">
        <v>0.3695332748238</v>
      </c>
      <c r="I10" s="17">
        <v>0.28470432152964298</v>
      </c>
      <c r="J10" s="17"/>
      <c r="K10" s="17">
        <v>0.33435001751976101</v>
      </c>
      <c r="L10" s="17">
        <v>0.33445015979935599</v>
      </c>
      <c r="M10" s="17"/>
      <c r="N10" s="17">
        <v>0.31664679339994301</v>
      </c>
      <c r="O10" s="17">
        <v>0.31747538237732298</v>
      </c>
      <c r="P10" s="17">
        <v>0.347508113891555</v>
      </c>
      <c r="Q10" s="17">
        <v>0.38555370790948201</v>
      </c>
      <c r="R10" s="17">
        <v>0.37577452425190699</v>
      </c>
      <c r="S10" s="17"/>
      <c r="T10" s="17">
        <v>0.444242433923834</v>
      </c>
      <c r="U10" s="17">
        <v>0.25763821545361498</v>
      </c>
      <c r="V10" s="17">
        <v>0.355677382028175</v>
      </c>
      <c r="W10" s="17">
        <v>0.33322753017109502</v>
      </c>
      <c r="X10" s="17">
        <v>0.43032323834550101</v>
      </c>
    </row>
    <row r="11" spans="2:24">
      <c r="B11" s="18" t="s">
        <v>131</v>
      </c>
      <c r="C11" s="17">
        <v>0.456286992677093</v>
      </c>
      <c r="D11" s="17">
        <v>0.38968886283563797</v>
      </c>
      <c r="E11" s="17">
        <v>0.30503167855375002</v>
      </c>
      <c r="F11" s="17">
        <v>0.46724719825987499</v>
      </c>
      <c r="G11" s="17">
        <v>0.507612474294726</v>
      </c>
      <c r="H11" s="17">
        <v>0.51330062950449096</v>
      </c>
      <c r="I11" s="17">
        <v>0.534594468558513</v>
      </c>
      <c r="J11" s="17"/>
      <c r="K11" s="17">
        <v>0.46261111781452702</v>
      </c>
      <c r="L11" s="17">
        <v>0.449365656404693</v>
      </c>
      <c r="M11" s="17"/>
      <c r="N11" s="17">
        <v>0.48297527225831799</v>
      </c>
      <c r="O11" s="17">
        <v>0.489590849630612</v>
      </c>
      <c r="P11" s="17">
        <v>0.474580618376995</v>
      </c>
      <c r="Q11" s="17">
        <v>0.418410447918727</v>
      </c>
      <c r="R11" s="17">
        <v>0.31713575177414099</v>
      </c>
      <c r="S11" s="17"/>
      <c r="T11" s="17">
        <v>0.22172698449860501</v>
      </c>
      <c r="U11" s="17">
        <v>0.59874425874096504</v>
      </c>
      <c r="V11" s="17">
        <v>0.43315102586530502</v>
      </c>
      <c r="W11" s="17">
        <v>0.471904961892746</v>
      </c>
      <c r="X11" s="17">
        <v>0.376793815289162</v>
      </c>
    </row>
    <row r="12" spans="2:24">
      <c r="B12" s="18" t="s">
        <v>61</v>
      </c>
      <c r="C12" s="19">
        <v>8.3212763776981793E-2</v>
      </c>
      <c r="D12" s="19">
        <v>9.0628637294999898E-2</v>
      </c>
      <c r="E12" s="19">
        <v>6.4455807617498098E-2</v>
      </c>
      <c r="F12" s="19">
        <v>7.2661611101733595E-2</v>
      </c>
      <c r="G12" s="19">
        <v>0.100834914708371</v>
      </c>
      <c r="H12" s="19">
        <v>4.1808189055690198E-2</v>
      </c>
      <c r="I12" s="19">
        <v>0.115651747562837</v>
      </c>
      <c r="J12" s="19"/>
      <c r="K12" s="19">
        <v>5.3134239365469703E-2</v>
      </c>
      <c r="L12" s="19">
        <v>0.112044715121044</v>
      </c>
      <c r="M12" s="19"/>
      <c r="N12" s="19">
        <v>9.1943305053252697E-2</v>
      </c>
      <c r="O12" s="19">
        <v>8.1257358593230702E-2</v>
      </c>
      <c r="P12" s="19">
        <v>6.3676850530433898E-2</v>
      </c>
      <c r="Q12" s="19">
        <v>8.0011633024128004E-2</v>
      </c>
      <c r="R12" s="19">
        <v>5.6335248776639001E-2</v>
      </c>
      <c r="S12" s="19"/>
      <c r="T12" s="19">
        <v>7.6230193489295398E-2</v>
      </c>
      <c r="U12" s="19">
        <v>6.2803901163327E-2</v>
      </c>
      <c r="V12" s="19">
        <v>4.7174734947271799E-2</v>
      </c>
      <c r="W12" s="19">
        <v>9.7919750954217705E-2</v>
      </c>
      <c r="X12" s="19">
        <v>6.0506698346993897E-2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X17"/>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129</v>
      </c>
      <c r="C9" s="17">
        <v>0.133606248035741</v>
      </c>
      <c r="D9" s="17">
        <v>0.17000014033388799</v>
      </c>
      <c r="E9" s="17">
        <v>0.228386655782811</v>
      </c>
      <c r="F9" s="17">
        <v>0.15891978764569401</v>
      </c>
      <c r="G9" s="17">
        <v>9.0873525869860805E-2</v>
      </c>
      <c r="H9" s="17">
        <v>8.5408452587080602E-2</v>
      </c>
      <c r="I9" s="17">
        <v>7.8740687335898896E-2</v>
      </c>
      <c r="J9" s="17"/>
      <c r="K9" s="17">
        <v>0.158126905302647</v>
      </c>
      <c r="L9" s="17">
        <v>0.11030543556278</v>
      </c>
      <c r="M9" s="17"/>
      <c r="N9" s="17">
        <v>0.10511055941957401</v>
      </c>
      <c r="O9" s="17">
        <v>0.123612517694626</v>
      </c>
      <c r="P9" s="17">
        <v>0.12186066024744099</v>
      </c>
      <c r="Q9" s="17">
        <v>0.121453237876747</v>
      </c>
      <c r="R9" s="17">
        <v>0.27093212488561702</v>
      </c>
      <c r="S9" s="17"/>
      <c r="T9" s="17">
        <v>0.26974073388662401</v>
      </c>
      <c r="U9" s="17">
        <v>8.0826903549285206E-2</v>
      </c>
      <c r="V9" s="17">
        <v>0.17801719461228799</v>
      </c>
      <c r="W9" s="17">
        <v>0.101370062680656</v>
      </c>
      <c r="X9" s="17">
        <v>7.4868923033994395E-2</v>
      </c>
    </row>
    <row r="10" spans="2:24">
      <c r="B10" s="18" t="s">
        <v>130</v>
      </c>
      <c r="C10" s="17">
        <v>0.34864713706198103</v>
      </c>
      <c r="D10" s="17">
        <v>0.36282503324809201</v>
      </c>
      <c r="E10" s="17">
        <v>0.36992377990620401</v>
      </c>
      <c r="F10" s="17">
        <v>0.33963464055654802</v>
      </c>
      <c r="G10" s="17">
        <v>0.34223401739432902</v>
      </c>
      <c r="H10" s="17">
        <v>0.39750868275069001</v>
      </c>
      <c r="I10" s="17">
        <v>0.30174768699774002</v>
      </c>
      <c r="J10" s="17"/>
      <c r="K10" s="17">
        <v>0.35928169646650299</v>
      </c>
      <c r="L10" s="17">
        <v>0.33899849967244899</v>
      </c>
      <c r="M10" s="17"/>
      <c r="N10" s="17">
        <v>0.306129123883083</v>
      </c>
      <c r="O10" s="17">
        <v>0.33367054642553501</v>
      </c>
      <c r="P10" s="17">
        <v>0.37836442861286701</v>
      </c>
      <c r="Q10" s="17">
        <v>0.41825302204407599</v>
      </c>
      <c r="R10" s="17">
        <v>0.388194947698074</v>
      </c>
      <c r="S10" s="17"/>
      <c r="T10" s="17">
        <v>0.47339405440180499</v>
      </c>
      <c r="U10" s="17">
        <v>0.27223696230050298</v>
      </c>
      <c r="V10" s="17">
        <v>0.36320643957786197</v>
      </c>
      <c r="W10" s="17">
        <v>0.31217444042815801</v>
      </c>
      <c r="X10" s="17">
        <v>0.49181598128968901</v>
      </c>
    </row>
    <row r="11" spans="2:24">
      <c r="B11" s="18" t="s">
        <v>131</v>
      </c>
      <c r="C11" s="17">
        <v>0.442082347177781</v>
      </c>
      <c r="D11" s="17">
        <v>0.37045737674990198</v>
      </c>
      <c r="E11" s="17">
        <v>0.34588878864523398</v>
      </c>
      <c r="F11" s="17">
        <v>0.43980951965908399</v>
      </c>
      <c r="G11" s="17">
        <v>0.47210635617558599</v>
      </c>
      <c r="H11" s="17">
        <v>0.46844581420217002</v>
      </c>
      <c r="I11" s="17">
        <v>0.52754835940608302</v>
      </c>
      <c r="J11" s="17"/>
      <c r="K11" s="17">
        <v>0.43652889550991603</v>
      </c>
      <c r="L11" s="17">
        <v>0.446703198829496</v>
      </c>
      <c r="M11" s="17"/>
      <c r="N11" s="17">
        <v>0.50902213888105297</v>
      </c>
      <c r="O11" s="17">
        <v>0.47153930171598002</v>
      </c>
      <c r="P11" s="17">
        <v>0.442117741431379</v>
      </c>
      <c r="Q11" s="17">
        <v>0.39866412481247099</v>
      </c>
      <c r="R11" s="17">
        <v>0.29234976111906802</v>
      </c>
      <c r="S11" s="17"/>
      <c r="T11" s="17">
        <v>0.18247989797799499</v>
      </c>
      <c r="U11" s="17">
        <v>0.58509615335518295</v>
      </c>
      <c r="V11" s="17">
        <v>0.42119697677634799</v>
      </c>
      <c r="W11" s="17">
        <v>0.51100918164137699</v>
      </c>
      <c r="X11" s="17">
        <v>0.37022158566372998</v>
      </c>
    </row>
    <row r="12" spans="2:24">
      <c r="B12" s="18" t="s">
        <v>61</v>
      </c>
      <c r="C12" s="19">
        <v>7.5664267724497206E-2</v>
      </c>
      <c r="D12" s="19">
        <v>9.6717449668118197E-2</v>
      </c>
      <c r="E12" s="19">
        <v>5.5800775665751298E-2</v>
      </c>
      <c r="F12" s="19">
        <v>6.1636052138673299E-2</v>
      </c>
      <c r="G12" s="19">
        <v>9.4786100560224601E-2</v>
      </c>
      <c r="H12" s="19">
        <v>4.8637050460059103E-2</v>
      </c>
      <c r="I12" s="19">
        <v>9.1963266260278495E-2</v>
      </c>
      <c r="J12" s="19"/>
      <c r="K12" s="19">
        <v>4.6062502720934997E-2</v>
      </c>
      <c r="L12" s="19">
        <v>0.103992865935275</v>
      </c>
      <c r="M12" s="19"/>
      <c r="N12" s="19">
        <v>7.9738177816290001E-2</v>
      </c>
      <c r="O12" s="19">
        <v>7.1177634163859402E-2</v>
      </c>
      <c r="P12" s="19">
        <v>5.7657169708313E-2</v>
      </c>
      <c r="Q12" s="19">
        <v>6.1629615266706197E-2</v>
      </c>
      <c r="R12" s="19">
        <v>4.8523166297240503E-2</v>
      </c>
      <c r="S12" s="19"/>
      <c r="T12" s="19">
        <v>7.4385313733576403E-2</v>
      </c>
      <c r="U12" s="19">
        <v>6.18399807950289E-2</v>
      </c>
      <c r="V12" s="19">
        <v>3.75793890335024E-2</v>
      </c>
      <c r="W12" s="19">
        <v>7.5446315249809298E-2</v>
      </c>
      <c r="X12" s="19">
        <v>6.3093510012586798E-2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X17"/>
  <sheetViews>
    <sheetView showGridLines="0" workbookViewId="0">
      <pane xSplit="2" topLeftCell="C1" activePane="topRight" state="frozen"/>
      <selection pane="topRight" activeCell="D2" sqref="D2:V2"/>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236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1556</v>
      </c>
      <c r="D7" s="10">
        <v>176</v>
      </c>
      <c r="E7" s="10">
        <v>283</v>
      </c>
      <c r="F7" s="10">
        <v>275</v>
      </c>
      <c r="G7" s="10">
        <v>267</v>
      </c>
      <c r="H7" s="10">
        <v>224</v>
      </c>
      <c r="I7" s="10">
        <v>331</v>
      </c>
      <c r="J7" s="10"/>
      <c r="K7" s="10">
        <v>790</v>
      </c>
      <c r="L7" s="10">
        <v>764</v>
      </c>
      <c r="M7" s="10"/>
      <c r="N7" s="10">
        <v>308</v>
      </c>
      <c r="O7" s="10">
        <v>499</v>
      </c>
      <c r="P7" s="10">
        <v>304</v>
      </c>
      <c r="Q7" s="10">
        <v>149</v>
      </c>
      <c r="R7" s="10">
        <v>231</v>
      </c>
      <c r="S7" s="10"/>
      <c r="T7" s="10">
        <v>368</v>
      </c>
      <c r="U7" s="10">
        <v>479</v>
      </c>
      <c r="V7" s="10">
        <v>312</v>
      </c>
      <c r="W7" s="10">
        <v>240</v>
      </c>
      <c r="X7" s="10">
        <v>157</v>
      </c>
    </row>
    <row r="8" spans="2:24" ht="30" customHeight="1">
      <c r="B8" s="11" t="s">
        <v>43</v>
      </c>
      <c r="C8" s="11">
        <v>1551</v>
      </c>
      <c r="D8" s="11">
        <v>202</v>
      </c>
      <c r="E8" s="11">
        <v>277</v>
      </c>
      <c r="F8" s="11">
        <v>269</v>
      </c>
      <c r="G8" s="11">
        <v>259</v>
      </c>
      <c r="H8" s="11">
        <v>218</v>
      </c>
      <c r="I8" s="11">
        <v>325</v>
      </c>
      <c r="J8" s="11"/>
      <c r="K8" s="11">
        <v>801</v>
      </c>
      <c r="L8" s="11">
        <v>748</v>
      </c>
      <c r="M8" s="11"/>
      <c r="N8" s="11">
        <v>311</v>
      </c>
      <c r="O8" s="11">
        <v>500</v>
      </c>
      <c r="P8" s="11">
        <v>302</v>
      </c>
      <c r="Q8" s="11">
        <v>147</v>
      </c>
      <c r="R8" s="11">
        <v>226</v>
      </c>
      <c r="S8" s="11"/>
      <c r="T8" s="11">
        <v>363</v>
      </c>
      <c r="U8" s="11">
        <v>483</v>
      </c>
      <c r="V8" s="11">
        <v>310</v>
      </c>
      <c r="W8" s="11">
        <v>240</v>
      </c>
      <c r="X8" s="11">
        <v>154</v>
      </c>
    </row>
    <row r="9" spans="2:24">
      <c r="B9" s="18" t="s">
        <v>129</v>
      </c>
      <c r="C9" s="17">
        <v>0.18785004102971301</v>
      </c>
      <c r="D9" s="17">
        <v>0.22583076192628501</v>
      </c>
      <c r="E9" s="17">
        <v>0.23973526783308099</v>
      </c>
      <c r="F9" s="17">
        <v>0.19855552971409701</v>
      </c>
      <c r="G9" s="17">
        <v>0.16272072283294101</v>
      </c>
      <c r="H9" s="17">
        <v>0.16391366375156999</v>
      </c>
      <c r="I9" s="17">
        <v>0.14734772663398199</v>
      </c>
      <c r="J9" s="17"/>
      <c r="K9" s="17">
        <v>0.19825454727859401</v>
      </c>
      <c r="L9" s="17">
        <v>0.17720657835324399</v>
      </c>
      <c r="M9" s="17"/>
      <c r="N9" s="17">
        <v>0.14903161866482101</v>
      </c>
      <c r="O9" s="17">
        <v>0.17191104790756601</v>
      </c>
      <c r="P9" s="17">
        <v>0.18443274240455401</v>
      </c>
      <c r="Q9" s="17">
        <v>0.15510877114924501</v>
      </c>
      <c r="R9" s="17">
        <v>0.32478015848707897</v>
      </c>
      <c r="S9" s="17"/>
      <c r="T9" s="17">
        <v>0.233483464542805</v>
      </c>
      <c r="U9" s="17">
        <v>0.163749059681636</v>
      </c>
      <c r="V9" s="17">
        <v>0.18308096249550099</v>
      </c>
      <c r="W9" s="17">
        <v>0.20049305405519699</v>
      </c>
      <c r="X9" s="17">
        <v>0.145827194816332</v>
      </c>
    </row>
    <row r="10" spans="2:24">
      <c r="B10" s="18" t="s">
        <v>130</v>
      </c>
      <c r="C10" s="17">
        <v>0.45271621810465201</v>
      </c>
      <c r="D10" s="17">
        <v>0.40483947984781499</v>
      </c>
      <c r="E10" s="17">
        <v>0.45764809175869697</v>
      </c>
      <c r="F10" s="17">
        <v>0.45085242691953997</v>
      </c>
      <c r="G10" s="17">
        <v>0.44083686645870102</v>
      </c>
      <c r="H10" s="17">
        <v>0.45883231854391598</v>
      </c>
      <c r="I10" s="17">
        <v>0.48513514827104798</v>
      </c>
      <c r="J10" s="17"/>
      <c r="K10" s="17">
        <v>0.46079995537642299</v>
      </c>
      <c r="L10" s="17">
        <v>0.443934495334529</v>
      </c>
      <c r="M10" s="17"/>
      <c r="N10" s="17">
        <v>0.414721184086559</v>
      </c>
      <c r="O10" s="17">
        <v>0.43355731376343498</v>
      </c>
      <c r="P10" s="17">
        <v>0.45609195182515599</v>
      </c>
      <c r="Q10" s="17">
        <v>0.53444065074415903</v>
      </c>
      <c r="R10" s="17">
        <v>0.45797923449205502</v>
      </c>
      <c r="S10" s="17"/>
      <c r="T10" s="17">
        <v>0.40811427198426198</v>
      </c>
      <c r="U10" s="17">
        <v>0.41878283619141699</v>
      </c>
      <c r="V10" s="17">
        <v>0.51813128379486195</v>
      </c>
      <c r="W10" s="17">
        <v>0.48433398163098901</v>
      </c>
      <c r="X10" s="17">
        <v>0.48350630549018397</v>
      </c>
    </row>
    <row r="11" spans="2:24">
      <c r="B11" s="18" t="s">
        <v>131</v>
      </c>
      <c r="C11" s="17">
        <v>0.25929386109188901</v>
      </c>
      <c r="D11" s="17">
        <v>0.28574630610413498</v>
      </c>
      <c r="E11" s="17">
        <v>0.23825336669046401</v>
      </c>
      <c r="F11" s="17">
        <v>0.245585950458754</v>
      </c>
      <c r="G11" s="17">
        <v>0.285965578647707</v>
      </c>
      <c r="H11" s="17">
        <v>0.31508289398059702</v>
      </c>
      <c r="I11" s="17">
        <v>0.213492597380742</v>
      </c>
      <c r="J11" s="17"/>
      <c r="K11" s="17">
        <v>0.26765511799361202</v>
      </c>
      <c r="L11" s="17">
        <v>0.25102626953588802</v>
      </c>
      <c r="M11" s="17"/>
      <c r="N11" s="17">
        <v>0.32085101835438101</v>
      </c>
      <c r="O11" s="17">
        <v>0.28300530832556797</v>
      </c>
      <c r="P11" s="17">
        <v>0.25759163344764702</v>
      </c>
      <c r="Q11" s="17">
        <v>0.23337622649008199</v>
      </c>
      <c r="R11" s="17">
        <v>0.17261513648905399</v>
      </c>
      <c r="S11" s="17"/>
      <c r="T11" s="17">
        <v>0.27591227231483101</v>
      </c>
      <c r="U11" s="17">
        <v>0.31056274495950498</v>
      </c>
      <c r="V11" s="17">
        <v>0.23254076588883699</v>
      </c>
      <c r="W11" s="17">
        <v>0.19148140687778001</v>
      </c>
      <c r="X11" s="17">
        <v>0.21862868732455201</v>
      </c>
    </row>
    <row r="12" spans="2:24">
      <c r="B12" s="18" t="s">
        <v>61</v>
      </c>
      <c r="C12" s="19">
        <v>0.100139879773746</v>
      </c>
      <c r="D12" s="19">
        <v>8.3583452121764795E-2</v>
      </c>
      <c r="E12" s="19">
        <v>6.4363273717757602E-2</v>
      </c>
      <c r="F12" s="19">
        <v>0.105006092907609</v>
      </c>
      <c r="G12" s="19">
        <v>0.110476832060651</v>
      </c>
      <c r="H12" s="19">
        <v>6.2171123723917199E-2</v>
      </c>
      <c r="I12" s="19">
        <v>0.154024527714229</v>
      </c>
      <c r="J12" s="19"/>
      <c r="K12" s="19">
        <v>7.3290379351370893E-2</v>
      </c>
      <c r="L12" s="19">
        <v>0.12783265677633901</v>
      </c>
      <c r="M12" s="19"/>
      <c r="N12" s="19">
        <v>0.11539617889424</v>
      </c>
      <c r="O12" s="19">
        <v>0.11152633000343</v>
      </c>
      <c r="P12" s="19">
        <v>0.101883672322644</v>
      </c>
      <c r="Q12" s="19">
        <v>7.7074351616514103E-2</v>
      </c>
      <c r="R12" s="19">
        <v>4.4625470531811803E-2</v>
      </c>
      <c r="S12" s="19"/>
      <c r="T12" s="19">
        <v>8.2489991158102502E-2</v>
      </c>
      <c r="U12" s="19">
        <v>0.106905359167442</v>
      </c>
      <c r="V12" s="19">
        <v>6.6246987820800504E-2</v>
      </c>
      <c r="W12" s="19">
        <v>0.12369155743603399</v>
      </c>
      <c r="X12" s="19">
        <v>0.15203781236893199</v>
      </c>
    </row>
    <row r="13" spans="2:24">
      <c r="B13" s="16" t="s">
        <v>16</v>
      </c>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X17"/>
  <sheetViews>
    <sheetView showGridLines="0" workbookViewId="0">
      <pane xSplit="2" topLeftCell="C1" activePane="topRight" state="frozen"/>
      <selection pane="topRight" activeCell="D2" sqref="D2:V2"/>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237</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54</v>
      </c>
      <c r="D7" s="10">
        <v>5</v>
      </c>
      <c r="E7" s="10">
        <v>9</v>
      </c>
      <c r="F7" s="10">
        <v>10</v>
      </c>
      <c r="G7" s="10">
        <v>7</v>
      </c>
      <c r="H7" s="10">
        <v>8</v>
      </c>
      <c r="I7" s="10">
        <v>15</v>
      </c>
      <c r="J7" s="10"/>
      <c r="K7" s="10">
        <v>31</v>
      </c>
      <c r="L7" s="10">
        <v>23</v>
      </c>
      <c r="M7" s="10"/>
      <c r="N7" s="10">
        <v>18</v>
      </c>
      <c r="O7" s="10">
        <v>14</v>
      </c>
      <c r="P7" s="10">
        <v>9</v>
      </c>
      <c r="Q7" s="10">
        <v>6</v>
      </c>
      <c r="R7" s="10">
        <v>5</v>
      </c>
      <c r="S7" s="10"/>
      <c r="T7" s="10">
        <v>0</v>
      </c>
      <c r="U7" s="10">
        <v>0</v>
      </c>
      <c r="V7" s="10">
        <v>0</v>
      </c>
      <c r="W7" s="10">
        <v>0</v>
      </c>
      <c r="X7" s="10">
        <v>0</v>
      </c>
    </row>
    <row r="8" spans="2:24" ht="30" customHeight="1">
      <c r="B8" s="11" t="s">
        <v>43</v>
      </c>
      <c r="C8" s="11">
        <v>58</v>
      </c>
      <c r="D8" s="11">
        <v>5</v>
      </c>
      <c r="E8" s="11">
        <v>9</v>
      </c>
      <c r="F8" s="11">
        <v>11</v>
      </c>
      <c r="G8" s="11">
        <v>8</v>
      </c>
      <c r="H8" s="11">
        <v>9</v>
      </c>
      <c r="I8" s="11">
        <v>16</v>
      </c>
      <c r="J8" s="11"/>
      <c r="K8" s="11">
        <v>33</v>
      </c>
      <c r="L8" s="11">
        <v>25</v>
      </c>
      <c r="M8" s="11"/>
      <c r="N8" s="11">
        <v>18</v>
      </c>
      <c r="O8" s="11">
        <v>14</v>
      </c>
      <c r="P8" s="11">
        <v>10</v>
      </c>
      <c r="Q8" s="11">
        <v>7</v>
      </c>
      <c r="R8" s="11">
        <v>7</v>
      </c>
      <c r="S8" s="11"/>
      <c r="T8" s="11">
        <v>0</v>
      </c>
      <c r="U8" s="11">
        <v>0</v>
      </c>
      <c r="V8" s="11">
        <v>0</v>
      </c>
      <c r="W8" s="11">
        <v>0</v>
      </c>
      <c r="X8" s="11">
        <v>0</v>
      </c>
    </row>
    <row r="9" spans="2:24">
      <c r="B9" s="18" t="s">
        <v>129</v>
      </c>
      <c r="C9" s="17">
        <v>0.18908966433337701</v>
      </c>
      <c r="D9" s="17">
        <v>0.18144857568349601</v>
      </c>
      <c r="E9" s="17">
        <v>0.10221346584001501</v>
      </c>
      <c r="F9" s="17">
        <v>8.4010499645208195E-2</v>
      </c>
      <c r="G9" s="17">
        <v>0.323926971593333</v>
      </c>
      <c r="H9" s="17">
        <v>0.113663247591438</v>
      </c>
      <c r="I9" s="17">
        <v>0.28802447479069498</v>
      </c>
      <c r="J9" s="17"/>
      <c r="K9" s="17">
        <v>0.167420617926891</v>
      </c>
      <c r="L9" s="17">
        <v>0.21811796405390901</v>
      </c>
      <c r="M9" s="17"/>
      <c r="N9" s="17">
        <v>0.160704088264465</v>
      </c>
      <c r="O9" s="17">
        <v>6.3096833320727103E-2</v>
      </c>
      <c r="P9" s="17">
        <v>0.36432584041365601</v>
      </c>
      <c r="Q9" s="17">
        <v>0.35637054835138898</v>
      </c>
      <c r="R9" s="17">
        <v>0.13757601154375601</v>
      </c>
      <c r="S9" s="17"/>
      <c r="T9" s="17">
        <v>0</v>
      </c>
      <c r="U9" s="17">
        <v>0</v>
      </c>
      <c r="V9" s="17">
        <v>0</v>
      </c>
      <c r="W9" s="17">
        <v>0</v>
      </c>
      <c r="X9" s="17">
        <v>0</v>
      </c>
    </row>
    <row r="10" spans="2:24">
      <c r="B10" s="18" t="s">
        <v>130</v>
      </c>
      <c r="C10" s="17">
        <v>0.38528362574855501</v>
      </c>
      <c r="D10" s="17">
        <v>0.35206362397536001</v>
      </c>
      <c r="E10" s="17">
        <v>0.288728468759406</v>
      </c>
      <c r="F10" s="17">
        <v>0.42756860754492998</v>
      </c>
      <c r="G10" s="17">
        <v>0.55637851350218503</v>
      </c>
      <c r="H10" s="17">
        <v>0.453950454504638</v>
      </c>
      <c r="I10" s="17">
        <v>0.300712791718863</v>
      </c>
      <c r="J10" s="17"/>
      <c r="K10" s="17">
        <v>0.39624978132366501</v>
      </c>
      <c r="L10" s="17">
        <v>0.37059313845876901</v>
      </c>
      <c r="M10" s="17"/>
      <c r="N10" s="17">
        <v>0.32145561073602402</v>
      </c>
      <c r="O10" s="17">
        <v>0.46012091891851498</v>
      </c>
      <c r="P10" s="17">
        <v>0.270207552411732</v>
      </c>
      <c r="Q10" s="17">
        <v>0.40232690922696102</v>
      </c>
      <c r="R10" s="17">
        <v>0.38672659184785202</v>
      </c>
      <c r="S10" s="17"/>
      <c r="T10" s="17">
        <v>0</v>
      </c>
      <c r="U10" s="17">
        <v>0</v>
      </c>
      <c r="V10" s="17">
        <v>0</v>
      </c>
      <c r="W10" s="17">
        <v>0</v>
      </c>
      <c r="X10" s="17">
        <v>0</v>
      </c>
    </row>
    <row r="11" spans="2:24">
      <c r="B11" s="18" t="s">
        <v>131</v>
      </c>
      <c r="C11" s="17">
        <v>0.36841177059774699</v>
      </c>
      <c r="D11" s="17">
        <v>0.17918286808262299</v>
      </c>
      <c r="E11" s="17">
        <v>0.60905806540057905</v>
      </c>
      <c r="F11" s="17">
        <v>0.48842089280986201</v>
      </c>
      <c r="G11" s="17">
        <v>0.11969451490448201</v>
      </c>
      <c r="H11" s="17">
        <v>0.43238629790392402</v>
      </c>
      <c r="I11" s="17">
        <v>0.29182012716110001</v>
      </c>
      <c r="J11" s="17"/>
      <c r="K11" s="17">
        <v>0.366172561779529</v>
      </c>
      <c r="L11" s="17">
        <v>0.37141146073144099</v>
      </c>
      <c r="M11" s="17"/>
      <c r="N11" s="17">
        <v>0.46335258809942298</v>
      </c>
      <c r="O11" s="17">
        <v>0.41077343200614802</v>
      </c>
      <c r="P11" s="17">
        <v>0.36546660717461199</v>
      </c>
      <c r="Q11" s="17">
        <v>0.241302542421651</v>
      </c>
      <c r="R11" s="17">
        <v>0.264837040844909</v>
      </c>
      <c r="S11" s="17"/>
      <c r="T11" s="17">
        <v>0</v>
      </c>
      <c r="U11" s="17">
        <v>0</v>
      </c>
      <c r="V11" s="17">
        <v>0</v>
      </c>
      <c r="W11" s="17">
        <v>0</v>
      </c>
      <c r="X11" s="17">
        <v>0</v>
      </c>
    </row>
    <row r="12" spans="2:24">
      <c r="B12" s="18" t="s">
        <v>61</v>
      </c>
      <c r="C12" s="19">
        <v>5.7214939320321102E-2</v>
      </c>
      <c r="D12" s="19">
        <v>0.28730493225852199</v>
      </c>
      <c r="E12" s="19">
        <v>0</v>
      </c>
      <c r="F12" s="19">
        <v>0</v>
      </c>
      <c r="G12" s="19">
        <v>0</v>
      </c>
      <c r="H12" s="19">
        <v>0</v>
      </c>
      <c r="I12" s="19">
        <v>0.119442606329342</v>
      </c>
      <c r="J12" s="19"/>
      <c r="K12" s="19">
        <v>7.0157038969915805E-2</v>
      </c>
      <c r="L12" s="19">
        <v>3.9877436755881401E-2</v>
      </c>
      <c r="M12" s="19"/>
      <c r="N12" s="19">
        <v>5.4487712900089101E-2</v>
      </c>
      <c r="O12" s="19">
        <v>6.6008815754609998E-2</v>
      </c>
      <c r="P12" s="19">
        <v>0</v>
      </c>
      <c r="Q12" s="19">
        <v>0</v>
      </c>
      <c r="R12" s="19">
        <v>0.210860355763482</v>
      </c>
      <c r="S12" s="19"/>
      <c r="T12" s="19">
        <v>0</v>
      </c>
      <c r="U12" s="19">
        <v>0</v>
      </c>
      <c r="V12" s="19">
        <v>0</v>
      </c>
      <c r="W12" s="19">
        <v>0</v>
      </c>
      <c r="X12" s="19">
        <v>0</v>
      </c>
    </row>
    <row r="13" spans="2:24">
      <c r="B13" s="16" t="s">
        <v>16</v>
      </c>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X17"/>
  <sheetViews>
    <sheetView showGridLines="0" workbookViewId="0">
      <pane xSplit="2" topLeftCell="K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390</v>
      </c>
      <c r="D7" s="10">
        <v>66</v>
      </c>
      <c r="E7" s="10">
        <v>54</v>
      </c>
      <c r="F7" s="10">
        <v>62</v>
      </c>
      <c r="G7" s="10">
        <v>75</v>
      </c>
      <c r="H7" s="10">
        <v>55</v>
      </c>
      <c r="I7" s="10">
        <v>78</v>
      </c>
      <c r="J7" s="10"/>
      <c r="K7" s="10">
        <v>145</v>
      </c>
      <c r="L7" s="10">
        <v>242</v>
      </c>
      <c r="M7" s="10"/>
      <c r="N7" s="10">
        <v>125</v>
      </c>
      <c r="O7" s="10">
        <v>99</v>
      </c>
      <c r="P7" s="10">
        <v>66</v>
      </c>
      <c r="Q7" s="10">
        <v>31</v>
      </c>
      <c r="R7" s="10">
        <v>24</v>
      </c>
      <c r="S7" s="10"/>
      <c r="T7" s="10">
        <v>0</v>
      </c>
      <c r="U7" s="10">
        <v>0</v>
      </c>
      <c r="V7" s="10">
        <v>0</v>
      </c>
      <c r="W7" s="10">
        <v>0</v>
      </c>
      <c r="X7" s="10">
        <v>0</v>
      </c>
    </row>
    <row r="8" spans="2:24" ht="30" customHeight="1">
      <c r="B8" s="11" t="s">
        <v>43</v>
      </c>
      <c r="C8" s="11">
        <v>391</v>
      </c>
      <c r="D8" s="11">
        <v>70</v>
      </c>
      <c r="E8" s="11">
        <v>55</v>
      </c>
      <c r="F8" s="11">
        <v>62</v>
      </c>
      <c r="G8" s="11">
        <v>73</v>
      </c>
      <c r="H8" s="11">
        <v>54</v>
      </c>
      <c r="I8" s="11">
        <v>77</v>
      </c>
      <c r="J8" s="11"/>
      <c r="K8" s="11">
        <v>152</v>
      </c>
      <c r="L8" s="11">
        <v>236</v>
      </c>
      <c r="M8" s="11"/>
      <c r="N8" s="11">
        <v>127</v>
      </c>
      <c r="O8" s="11">
        <v>98</v>
      </c>
      <c r="P8" s="11">
        <v>64</v>
      </c>
      <c r="Q8" s="11">
        <v>33</v>
      </c>
      <c r="R8" s="11">
        <v>24</v>
      </c>
      <c r="S8" s="11"/>
      <c r="T8" s="11">
        <v>0</v>
      </c>
      <c r="U8" s="11">
        <v>0</v>
      </c>
      <c r="V8" s="11">
        <v>0</v>
      </c>
      <c r="W8" s="11">
        <v>0</v>
      </c>
      <c r="X8" s="11">
        <v>0</v>
      </c>
    </row>
    <row r="9" spans="2:24">
      <c r="B9" s="18" t="s">
        <v>129</v>
      </c>
      <c r="C9" s="17">
        <v>5.0374094250823599E-2</v>
      </c>
      <c r="D9" s="17">
        <v>0.117198301416611</v>
      </c>
      <c r="E9" s="17">
        <v>9.0232130560402399E-2</v>
      </c>
      <c r="F9" s="17">
        <v>3.06898257061133E-2</v>
      </c>
      <c r="G9" s="17">
        <v>2.3505308255292401E-2</v>
      </c>
      <c r="H9" s="17">
        <v>0</v>
      </c>
      <c r="I9" s="17">
        <v>3.7868649552236601E-2</v>
      </c>
      <c r="J9" s="17"/>
      <c r="K9" s="17">
        <v>7.4350606807877195E-2</v>
      </c>
      <c r="L9" s="17">
        <v>3.5586089188051798E-2</v>
      </c>
      <c r="M9" s="17"/>
      <c r="N9" s="17">
        <v>4.1664888426706799E-2</v>
      </c>
      <c r="O9" s="17">
        <v>7.0920500895128094E-2</v>
      </c>
      <c r="P9" s="17">
        <v>7.5546430767515604E-2</v>
      </c>
      <c r="Q9" s="17">
        <v>5.2126605253997003E-2</v>
      </c>
      <c r="R9" s="17">
        <v>0</v>
      </c>
      <c r="S9" s="17"/>
      <c r="T9" s="17">
        <v>0</v>
      </c>
      <c r="U9" s="17">
        <v>0</v>
      </c>
      <c r="V9" s="17">
        <v>0</v>
      </c>
      <c r="W9" s="17">
        <v>0</v>
      </c>
      <c r="X9" s="17">
        <v>0</v>
      </c>
    </row>
    <row r="10" spans="2:24">
      <c r="B10" s="18" t="s">
        <v>130</v>
      </c>
      <c r="C10" s="17">
        <v>0.211428871285363</v>
      </c>
      <c r="D10" s="17">
        <v>0.28310273036539602</v>
      </c>
      <c r="E10" s="17">
        <v>0.21487212343817699</v>
      </c>
      <c r="F10" s="17">
        <v>0.144579035620234</v>
      </c>
      <c r="G10" s="17">
        <v>0.15539790270121101</v>
      </c>
      <c r="H10" s="17">
        <v>0.19667003370637301</v>
      </c>
      <c r="I10" s="17">
        <v>0.26006637337421201</v>
      </c>
      <c r="J10" s="17"/>
      <c r="K10" s="17">
        <v>0.26049647633369499</v>
      </c>
      <c r="L10" s="17">
        <v>0.18255555803239301</v>
      </c>
      <c r="M10" s="17"/>
      <c r="N10" s="17">
        <v>0.15237453319290301</v>
      </c>
      <c r="O10" s="17">
        <v>0.245983354824585</v>
      </c>
      <c r="P10" s="17">
        <v>0.17228021426284101</v>
      </c>
      <c r="Q10" s="17">
        <v>0.27686857245997498</v>
      </c>
      <c r="R10" s="17">
        <v>0.51955180639203402</v>
      </c>
      <c r="S10" s="17"/>
      <c r="T10" s="17">
        <v>0</v>
      </c>
      <c r="U10" s="17">
        <v>0</v>
      </c>
      <c r="V10" s="17">
        <v>0</v>
      </c>
      <c r="W10" s="17">
        <v>0</v>
      </c>
      <c r="X10" s="17">
        <v>0</v>
      </c>
    </row>
    <row r="11" spans="2:24">
      <c r="B11" s="18" t="s">
        <v>131</v>
      </c>
      <c r="C11" s="17">
        <v>0.55626824208486803</v>
      </c>
      <c r="D11" s="17">
        <v>0.40578514417216999</v>
      </c>
      <c r="E11" s="17">
        <v>0.53049894804918696</v>
      </c>
      <c r="F11" s="17">
        <v>0.68179326500330795</v>
      </c>
      <c r="G11" s="17">
        <v>0.63835361174504501</v>
      </c>
      <c r="H11" s="17">
        <v>0.62844867507692104</v>
      </c>
      <c r="I11" s="17">
        <v>0.48342596219661699</v>
      </c>
      <c r="J11" s="17"/>
      <c r="K11" s="17">
        <v>0.52590235190896695</v>
      </c>
      <c r="L11" s="17">
        <v>0.57012195853478498</v>
      </c>
      <c r="M11" s="17"/>
      <c r="N11" s="17">
        <v>0.62735118566716996</v>
      </c>
      <c r="O11" s="17">
        <v>0.53238171309318005</v>
      </c>
      <c r="P11" s="17">
        <v>0.63031318063626396</v>
      </c>
      <c r="Q11" s="17">
        <v>0.46536331161313199</v>
      </c>
      <c r="R11" s="17">
        <v>0.399511779011821</v>
      </c>
      <c r="S11" s="17"/>
      <c r="T11" s="17">
        <v>0</v>
      </c>
      <c r="U11" s="17">
        <v>0</v>
      </c>
      <c r="V11" s="17">
        <v>0</v>
      </c>
      <c r="W11" s="17">
        <v>0</v>
      </c>
      <c r="X11" s="17">
        <v>0</v>
      </c>
    </row>
    <row r="12" spans="2:24">
      <c r="B12" s="18" t="s">
        <v>61</v>
      </c>
      <c r="C12" s="19">
        <v>0.18192879237894599</v>
      </c>
      <c r="D12" s="19">
        <v>0.193913824045822</v>
      </c>
      <c r="E12" s="19">
        <v>0.164396797952234</v>
      </c>
      <c r="F12" s="19">
        <v>0.14293787367034599</v>
      </c>
      <c r="G12" s="19">
        <v>0.18274317729845099</v>
      </c>
      <c r="H12" s="19">
        <v>0.17488129121670601</v>
      </c>
      <c r="I12" s="19">
        <v>0.21863901487693399</v>
      </c>
      <c r="J12" s="19"/>
      <c r="K12" s="19">
        <v>0.139250564949461</v>
      </c>
      <c r="L12" s="19">
        <v>0.211736394244771</v>
      </c>
      <c r="M12" s="19"/>
      <c r="N12" s="19">
        <v>0.17860939271321999</v>
      </c>
      <c r="O12" s="19">
        <v>0.15071443118710701</v>
      </c>
      <c r="P12" s="19">
        <v>0.12186017433338001</v>
      </c>
      <c r="Q12" s="19">
        <v>0.20564151067289599</v>
      </c>
      <c r="R12" s="19">
        <v>8.0936414596145104E-2</v>
      </c>
      <c r="S12" s="19"/>
      <c r="T12" s="19">
        <v>0</v>
      </c>
      <c r="U12" s="19">
        <v>0</v>
      </c>
      <c r="V12" s="19">
        <v>0</v>
      </c>
      <c r="W12" s="19">
        <v>0</v>
      </c>
      <c r="X12" s="19">
        <v>0</v>
      </c>
    </row>
    <row r="13" spans="2:24">
      <c r="B13" s="16" t="s">
        <v>16</v>
      </c>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M19"/>
  <sheetViews>
    <sheetView showGridLines="0" workbookViewId="0">
      <pane xSplit="2" topLeftCell="G1" activePane="topRight" state="frozen"/>
      <selection pane="topRight" activeCell="M13" sqref="M13"/>
    </sheetView>
  </sheetViews>
  <sheetFormatPr defaultColWidth="10.85546875" defaultRowHeight="14.45"/>
  <cols>
    <col min="2" max="2" width="25.7109375" customWidth="1"/>
    <col min="3" max="13" width="20.7109375" customWidth="1"/>
  </cols>
  <sheetData>
    <row r="2" spans="2:13" ht="39.950000000000003" customHeight="1">
      <c r="D2" s="30" t="s">
        <v>238</v>
      </c>
      <c r="E2" s="31"/>
      <c r="F2" s="31"/>
      <c r="G2" s="31"/>
      <c r="H2" s="31"/>
      <c r="I2" s="31"/>
      <c r="J2" s="31"/>
      <c r="K2" s="31"/>
      <c r="L2" s="31"/>
      <c r="M2" s="31"/>
    </row>
    <row r="6" spans="2:13" ht="50.1" customHeight="1">
      <c r="B6" s="20" t="s">
        <v>22</v>
      </c>
      <c r="C6" s="20" t="s">
        <v>239</v>
      </c>
      <c r="D6" s="20" t="s">
        <v>240</v>
      </c>
      <c r="E6" s="20" t="s">
        <v>241</v>
      </c>
      <c r="F6" s="20" t="s">
        <v>242</v>
      </c>
      <c r="G6" s="20" t="s">
        <v>243</v>
      </c>
      <c r="H6" s="20" t="s">
        <v>244</v>
      </c>
      <c r="I6" s="20" t="s">
        <v>245</v>
      </c>
      <c r="J6" s="20" t="s">
        <v>246</v>
      </c>
      <c r="K6" s="20" t="s">
        <v>247</v>
      </c>
      <c r="L6" s="20" t="s">
        <v>248</v>
      </c>
    </row>
    <row r="7" spans="2:13">
      <c r="B7" s="18" t="s">
        <v>140</v>
      </c>
      <c r="C7" s="17">
        <v>0.16166878059485101</v>
      </c>
      <c r="D7" s="17">
        <v>7.7403981568204605E-2</v>
      </c>
      <c r="E7" s="17">
        <v>0.10884890335309599</v>
      </c>
      <c r="F7" s="17">
        <v>0.19657183751935101</v>
      </c>
      <c r="G7" s="17">
        <v>0.33957677598105102</v>
      </c>
      <c r="H7" s="17">
        <v>0.18737656146767501</v>
      </c>
      <c r="I7" s="17">
        <v>0.15015912795758199</v>
      </c>
      <c r="J7" s="17">
        <v>0.101920396766429</v>
      </c>
      <c r="K7" s="17">
        <v>0.105420045578</v>
      </c>
      <c r="L7" s="17">
        <v>0.118789581035459</v>
      </c>
    </row>
    <row r="8" spans="2:13">
      <c r="B8" s="18" t="s">
        <v>141</v>
      </c>
      <c r="C8" s="17">
        <v>0.24819071532675299</v>
      </c>
      <c r="D8" s="17">
        <v>0.14557803622612001</v>
      </c>
      <c r="E8" s="17">
        <v>0.18125945005646901</v>
      </c>
      <c r="F8" s="17">
        <v>0.24660217672538401</v>
      </c>
      <c r="G8" s="17">
        <v>0.308287711682459</v>
      </c>
      <c r="H8" s="17">
        <v>0.24384594283654101</v>
      </c>
      <c r="I8" s="17">
        <v>0.195271911013599</v>
      </c>
      <c r="J8" s="17">
        <v>0.18440364227327799</v>
      </c>
      <c r="K8" s="17">
        <v>0.220799521766396</v>
      </c>
      <c r="L8" s="17">
        <v>0.24065292065350499</v>
      </c>
    </row>
    <row r="9" spans="2:13">
      <c r="B9" s="18" t="s">
        <v>142</v>
      </c>
      <c r="C9" s="17">
        <v>0.28298236104097202</v>
      </c>
      <c r="D9" s="17">
        <v>0.229230088732783</v>
      </c>
      <c r="E9" s="17">
        <v>0.28644201243920597</v>
      </c>
      <c r="F9" s="17">
        <v>0.26377010630883202</v>
      </c>
      <c r="G9" s="17">
        <v>0.18570615132842999</v>
      </c>
      <c r="H9" s="17">
        <v>0.258250329295453</v>
      </c>
      <c r="I9" s="17">
        <v>0.25678706863947598</v>
      </c>
      <c r="J9" s="17">
        <v>0.286069229370714</v>
      </c>
      <c r="K9" s="17">
        <v>0.29333568032874702</v>
      </c>
      <c r="L9" s="17">
        <v>0.30266196771886</v>
      </c>
    </row>
    <row r="10" spans="2:13">
      <c r="B10" s="18" t="s">
        <v>143</v>
      </c>
      <c r="C10" s="17">
        <v>0.118151811095791</v>
      </c>
      <c r="D10" s="17">
        <v>0.21140949938967801</v>
      </c>
      <c r="E10" s="17">
        <v>0.16080916426740399</v>
      </c>
      <c r="F10" s="17">
        <v>0.12141653640254101</v>
      </c>
      <c r="G10" s="17">
        <v>6.4332934492252802E-2</v>
      </c>
      <c r="H10" s="17">
        <v>0.110187040689552</v>
      </c>
      <c r="I10" s="17">
        <v>0.16641145689070899</v>
      </c>
      <c r="J10" s="17">
        <v>0.16135633251830001</v>
      </c>
      <c r="K10" s="17">
        <v>0.124079351202949</v>
      </c>
      <c r="L10" s="17">
        <v>0.139482119069159</v>
      </c>
    </row>
    <row r="11" spans="2:13">
      <c r="B11" s="18" t="s">
        <v>144</v>
      </c>
      <c r="C11" s="17">
        <v>9.6915443493375497E-2</v>
      </c>
      <c r="D11" s="17">
        <v>0.28505572603044799</v>
      </c>
      <c r="E11" s="17">
        <v>0.195309801525551</v>
      </c>
      <c r="F11" s="17">
        <v>0.11029707138176501</v>
      </c>
      <c r="G11" s="17">
        <v>6.0127205597759401E-2</v>
      </c>
      <c r="H11" s="17">
        <v>0.113015186216672</v>
      </c>
      <c r="I11" s="17">
        <v>0.156922385681912</v>
      </c>
      <c r="J11" s="17">
        <v>0.17191056576256</v>
      </c>
      <c r="K11" s="17">
        <v>0.118129758193769</v>
      </c>
      <c r="L11" s="17">
        <v>0.13695912016091699</v>
      </c>
    </row>
    <row r="12" spans="2:13">
      <c r="B12" s="18" t="s">
        <v>61</v>
      </c>
      <c r="C12" s="17">
        <v>9.2090888448256497E-2</v>
      </c>
      <c r="D12" s="17">
        <v>5.1322668052765599E-2</v>
      </c>
      <c r="E12" s="17">
        <v>6.7330668358274406E-2</v>
      </c>
      <c r="F12" s="17">
        <v>6.1342271662127898E-2</v>
      </c>
      <c r="G12" s="17">
        <v>4.1969220918047598E-2</v>
      </c>
      <c r="H12" s="17">
        <v>8.7324939494106496E-2</v>
      </c>
      <c r="I12" s="17">
        <v>7.4448049816722595E-2</v>
      </c>
      <c r="J12" s="17">
        <v>9.43398333087202E-2</v>
      </c>
      <c r="K12" s="17">
        <v>0.13823564293013901</v>
      </c>
      <c r="L12" s="17">
        <v>6.1454291362099303E-2</v>
      </c>
    </row>
    <row r="13" spans="2:13">
      <c r="B13" s="16"/>
      <c r="C13" s="23"/>
      <c r="D13" s="23"/>
      <c r="E13" s="23"/>
      <c r="F13" s="23"/>
      <c r="G13" s="23"/>
      <c r="H13" s="23"/>
      <c r="I13" s="23"/>
      <c r="J13" s="23"/>
      <c r="K13" s="23"/>
      <c r="L13" s="23"/>
    </row>
    <row r="14" spans="2:13">
      <c r="B14" t="s">
        <v>216</v>
      </c>
    </row>
    <row r="15" spans="2:13">
      <c r="B15" t="s">
        <v>217</v>
      </c>
    </row>
    <row r="19" spans="2:2">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X19"/>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139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0.16166878059485101</v>
      </c>
      <c r="D9" s="17">
        <v>0.174304857970872</v>
      </c>
      <c r="E9" s="17">
        <v>0.20995305017791699</v>
      </c>
      <c r="F9" s="17">
        <v>0.178129098338522</v>
      </c>
      <c r="G9" s="17">
        <v>0.12721810114889701</v>
      </c>
      <c r="H9" s="17">
        <v>0.150472944703921</v>
      </c>
      <c r="I9" s="17">
        <v>0.136046355774922</v>
      </c>
      <c r="J9" s="17"/>
      <c r="K9" s="17">
        <v>0.165708441566495</v>
      </c>
      <c r="L9" s="17">
        <v>0.15753798677146699</v>
      </c>
      <c r="M9" s="17"/>
      <c r="N9" s="17">
        <v>0.14065302514633801</v>
      </c>
      <c r="O9" s="17">
        <v>0.158218024180035</v>
      </c>
      <c r="P9" s="17">
        <v>0.1494258943225</v>
      </c>
      <c r="Q9" s="17">
        <v>0.17932117472506401</v>
      </c>
      <c r="R9" s="17">
        <v>0.25726221931145798</v>
      </c>
      <c r="S9" s="17"/>
      <c r="T9" s="17">
        <v>0.215570798404599</v>
      </c>
      <c r="U9" s="17">
        <v>0.14210983441007599</v>
      </c>
      <c r="V9" s="17">
        <v>0.171148628953042</v>
      </c>
      <c r="W9" s="17">
        <v>0.17469770532904899</v>
      </c>
      <c r="X9" s="17">
        <v>0.12850734071178599</v>
      </c>
    </row>
    <row r="10" spans="2:24">
      <c r="B10" s="18" t="s">
        <v>141</v>
      </c>
      <c r="C10" s="17">
        <v>0.24819071532675299</v>
      </c>
      <c r="D10" s="17">
        <v>0.23961023822022301</v>
      </c>
      <c r="E10" s="17">
        <v>0.28947192494610002</v>
      </c>
      <c r="F10" s="17">
        <v>0.238290424420983</v>
      </c>
      <c r="G10" s="17">
        <v>0.238712863572728</v>
      </c>
      <c r="H10" s="17">
        <v>0.28834375732411599</v>
      </c>
      <c r="I10" s="17">
        <v>0.209116066058877</v>
      </c>
      <c r="J10" s="17"/>
      <c r="K10" s="17">
        <v>0.247794747083036</v>
      </c>
      <c r="L10" s="17">
        <v>0.249808369395075</v>
      </c>
      <c r="M10" s="17"/>
      <c r="N10" s="17">
        <v>0.18573347885069399</v>
      </c>
      <c r="O10" s="17">
        <v>0.24219567289239799</v>
      </c>
      <c r="P10" s="17">
        <v>0.31173011422625102</v>
      </c>
      <c r="Q10" s="17">
        <v>0.27436875245486803</v>
      </c>
      <c r="R10" s="17">
        <v>0.30514664858932999</v>
      </c>
      <c r="S10" s="17"/>
      <c r="T10" s="17">
        <v>0.25155272631210202</v>
      </c>
      <c r="U10" s="17">
        <v>0.24576758941972801</v>
      </c>
      <c r="V10" s="17">
        <v>0.30285005953799599</v>
      </c>
      <c r="W10" s="17">
        <v>0.261817253732956</v>
      </c>
      <c r="X10" s="17">
        <v>0.25456582501165798</v>
      </c>
    </row>
    <row r="11" spans="2:24">
      <c r="B11" s="18" t="s">
        <v>142</v>
      </c>
      <c r="C11" s="17">
        <v>0.28298236104097202</v>
      </c>
      <c r="D11" s="17">
        <v>0.24551885017741501</v>
      </c>
      <c r="E11" s="17">
        <v>0.25238109752639798</v>
      </c>
      <c r="F11" s="17">
        <v>0.25819010519397401</v>
      </c>
      <c r="G11" s="17">
        <v>0.30859436407688001</v>
      </c>
      <c r="H11" s="17">
        <v>0.30303759082444398</v>
      </c>
      <c r="I11" s="17">
        <v>0.31866776991116502</v>
      </c>
      <c r="J11" s="17"/>
      <c r="K11" s="17">
        <v>0.28785355585887601</v>
      </c>
      <c r="L11" s="17">
        <v>0.27962509062125002</v>
      </c>
      <c r="M11" s="17"/>
      <c r="N11" s="17">
        <v>0.33582098746055</v>
      </c>
      <c r="O11" s="17">
        <v>0.28734161713376699</v>
      </c>
      <c r="P11" s="17">
        <v>0.26611725106961298</v>
      </c>
      <c r="Q11" s="17">
        <v>0.27000986217473599</v>
      </c>
      <c r="R11" s="17">
        <v>0.209784953650509</v>
      </c>
      <c r="S11" s="17"/>
      <c r="T11" s="17">
        <v>0.27717521421903601</v>
      </c>
      <c r="U11" s="17">
        <v>0.298532159514663</v>
      </c>
      <c r="V11" s="17">
        <v>0.29838002451592899</v>
      </c>
      <c r="W11" s="17">
        <v>0.246988853947498</v>
      </c>
      <c r="X11" s="17">
        <v>0.285777613897232</v>
      </c>
    </row>
    <row r="12" spans="2:24">
      <c r="B12" s="18" t="s">
        <v>143</v>
      </c>
      <c r="C12" s="17">
        <v>0.118151811095791</v>
      </c>
      <c r="D12" s="17">
        <v>0.121576123552241</v>
      </c>
      <c r="E12" s="17">
        <v>0.10527756755576199</v>
      </c>
      <c r="F12" s="17">
        <v>0.12912502581107199</v>
      </c>
      <c r="G12" s="17">
        <v>0.11996263049478401</v>
      </c>
      <c r="H12" s="17">
        <v>0.10202533356613799</v>
      </c>
      <c r="I12" s="17">
        <v>0.126752269728515</v>
      </c>
      <c r="J12" s="17"/>
      <c r="K12" s="17">
        <v>0.121265520971579</v>
      </c>
      <c r="L12" s="17">
        <v>0.115694745235545</v>
      </c>
      <c r="M12" s="17"/>
      <c r="N12" s="17">
        <v>0.102315614150746</v>
      </c>
      <c r="O12" s="17">
        <v>0.14008852053287699</v>
      </c>
      <c r="P12" s="17">
        <v>0.120007958331751</v>
      </c>
      <c r="Q12" s="17">
        <v>0.13140644182964001</v>
      </c>
      <c r="R12" s="17">
        <v>8.3826756146805195E-2</v>
      </c>
      <c r="S12" s="17"/>
      <c r="T12" s="17">
        <v>0.111461640219516</v>
      </c>
      <c r="U12" s="17">
        <v>0.134141000271846</v>
      </c>
      <c r="V12" s="17">
        <v>8.7607902212990196E-2</v>
      </c>
      <c r="W12" s="17">
        <v>0.126719296436025</v>
      </c>
      <c r="X12" s="17">
        <v>0.153854874488532</v>
      </c>
    </row>
    <row r="13" spans="2:24">
      <c r="B13" s="18" t="s">
        <v>144</v>
      </c>
      <c r="C13" s="17">
        <v>9.6915443493375497E-2</v>
      </c>
      <c r="D13" s="17">
        <v>0.116405023094513</v>
      </c>
      <c r="E13" s="17">
        <v>8.1499849890562998E-2</v>
      </c>
      <c r="F13" s="17">
        <v>0.10492594635153001</v>
      </c>
      <c r="G13" s="17">
        <v>0.11241961169418099</v>
      </c>
      <c r="H13" s="17">
        <v>6.9108899717271605E-2</v>
      </c>
      <c r="I13" s="17">
        <v>9.6097655765772394E-2</v>
      </c>
      <c r="J13" s="17"/>
      <c r="K13" s="17">
        <v>0.110123591739281</v>
      </c>
      <c r="L13" s="17">
        <v>8.3508486514635605E-2</v>
      </c>
      <c r="M13" s="17"/>
      <c r="N13" s="17">
        <v>0.111776098786183</v>
      </c>
      <c r="O13" s="17">
        <v>9.8652453209660901E-2</v>
      </c>
      <c r="P13" s="17">
        <v>9.7832942371472303E-2</v>
      </c>
      <c r="Q13" s="17">
        <v>7.1680712627108595E-2</v>
      </c>
      <c r="R13" s="17">
        <v>8.3851509890848705E-2</v>
      </c>
      <c r="S13" s="17"/>
      <c r="T13" s="17">
        <v>9.9742799410873106E-2</v>
      </c>
      <c r="U13" s="17">
        <v>0.10608215065057899</v>
      </c>
      <c r="V13" s="17">
        <v>7.1784115427313902E-2</v>
      </c>
      <c r="W13" s="17">
        <v>0.108338995151707</v>
      </c>
      <c r="X13" s="17">
        <v>6.9935476880825506E-2</v>
      </c>
    </row>
    <row r="14" spans="2:24">
      <c r="B14" s="18" t="s">
        <v>61</v>
      </c>
      <c r="C14" s="19">
        <v>9.2090888448256497E-2</v>
      </c>
      <c r="D14" s="19">
        <v>0.102584906984736</v>
      </c>
      <c r="E14" s="19">
        <v>6.1416509903259503E-2</v>
      </c>
      <c r="F14" s="19">
        <v>9.1339399883919495E-2</v>
      </c>
      <c r="G14" s="19">
        <v>9.3092429012529301E-2</v>
      </c>
      <c r="H14" s="19">
        <v>8.7011473864110706E-2</v>
      </c>
      <c r="I14" s="19">
        <v>0.113319882760748</v>
      </c>
      <c r="J14" s="19"/>
      <c r="K14" s="19">
        <v>6.7254142780733994E-2</v>
      </c>
      <c r="L14" s="19">
        <v>0.11382532146202801</v>
      </c>
      <c r="M14" s="19"/>
      <c r="N14" s="19">
        <v>0.12370079560548999</v>
      </c>
      <c r="O14" s="19">
        <v>7.3503712051261993E-2</v>
      </c>
      <c r="P14" s="19">
        <v>5.4885839678412603E-2</v>
      </c>
      <c r="Q14" s="19">
        <v>7.3213056188583106E-2</v>
      </c>
      <c r="R14" s="19">
        <v>6.0127912411048999E-2</v>
      </c>
      <c r="S14" s="19"/>
      <c r="T14" s="19">
        <v>4.4496821433874498E-2</v>
      </c>
      <c r="U14" s="19">
        <v>7.3367265733107201E-2</v>
      </c>
      <c r="V14" s="19">
        <v>6.8229269352728897E-2</v>
      </c>
      <c r="W14" s="19">
        <v>8.1437895402765095E-2</v>
      </c>
      <c r="X14" s="19">
        <v>0.107358869009966</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X19"/>
  <sheetViews>
    <sheetView showGridLines="0" workbookViewId="0">
      <pane xSplit="2" topLeftCell="U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145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7.7403981568204605E-2</v>
      </c>
      <c r="D9" s="17">
        <v>8.7353384097376793E-2</v>
      </c>
      <c r="E9" s="17">
        <v>9.3394879193480496E-2</v>
      </c>
      <c r="F9" s="17">
        <v>0.11238146765811501</v>
      </c>
      <c r="G9" s="17">
        <v>6.0961619559451598E-2</v>
      </c>
      <c r="H9" s="17">
        <v>7.1539791633972394E-2</v>
      </c>
      <c r="I9" s="17">
        <v>4.6534439163542399E-2</v>
      </c>
      <c r="J9" s="17"/>
      <c r="K9" s="17">
        <v>8.3601424709598096E-2</v>
      </c>
      <c r="L9" s="17">
        <v>7.0751630164771206E-2</v>
      </c>
      <c r="M9" s="17"/>
      <c r="N9" s="17">
        <v>6.8740133667380798E-2</v>
      </c>
      <c r="O9" s="17">
        <v>7.3375203858985896E-2</v>
      </c>
      <c r="P9" s="17">
        <v>6.3178172789904993E-2</v>
      </c>
      <c r="Q9" s="17">
        <v>7.82792686754194E-2</v>
      </c>
      <c r="R9" s="17">
        <v>0.14168861327555601</v>
      </c>
      <c r="S9" s="17"/>
      <c r="T9" s="17">
        <v>0.11264562978824701</v>
      </c>
      <c r="U9" s="17">
        <v>5.1872038468909802E-2</v>
      </c>
      <c r="V9" s="17">
        <v>0.116284512542669</v>
      </c>
      <c r="W9" s="17">
        <v>0.107084857591582</v>
      </c>
      <c r="X9" s="17">
        <v>5.9396883356287102E-2</v>
      </c>
    </row>
    <row r="10" spans="2:24">
      <c r="B10" s="18" t="s">
        <v>141</v>
      </c>
      <c r="C10" s="17">
        <v>0.14557803622612001</v>
      </c>
      <c r="D10" s="17">
        <v>0.15117895315497901</v>
      </c>
      <c r="E10" s="17">
        <v>0.227173646979795</v>
      </c>
      <c r="F10" s="17">
        <v>0.15036597894922599</v>
      </c>
      <c r="G10" s="17">
        <v>0.16304794323792601</v>
      </c>
      <c r="H10" s="17">
        <v>9.64116652865534E-2</v>
      </c>
      <c r="I10" s="17">
        <v>9.0358743832909594E-2</v>
      </c>
      <c r="J10" s="17"/>
      <c r="K10" s="17">
        <v>0.170912878953593</v>
      </c>
      <c r="L10" s="17">
        <v>0.12154090794249101</v>
      </c>
      <c r="M10" s="17"/>
      <c r="N10" s="17">
        <v>0.11523398383585499</v>
      </c>
      <c r="O10" s="17">
        <v>0.146215872856711</v>
      </c>
      <c r="P10" s="17">
        <v>0.15371779764728799</v>
      </c>
      <c r="Q10" s="17">
        <v>0.15020271958121401</v>
      </c>
      <c r="R10" s="17">
        <v>0.231991950292676</v>
      </c>
      <c r="S10" s="17"/>
      <c r="T10" s="17">
        <v>0.21355335167366599</v>
      </c>
      <c r="U10" s="17">
        <v>0.14787544182690501</v>
      </c>
      <c r="V10" s="17">
        <v>0.15242651985153099</v>
      </c>
      <c r="W10" s="17">
        <v>0.12562668444835101</v>
      </c>
      <c r="X10" s="17">
        <v>0.16048583771191699</v>
      </c>
    </row>
    <row r="11" spans="2:24">
      <c r="B11" s="18" t="s">
        <v>142</v>
      </c>
      <c r="C11" s="17">
        <v>0.229230088732783</v>
      </c>
      <c r="D11" s="17">
        <v>0.16606680690724501</v>
      </c>
      <c r="E11" s="17">
        <v>0.20298285497414401</v>
      </c>
      <c r="F11" s="17">
        <v>0.227695007738411</v>
      </c>
      <c r="G11" s="17">
        <v>0.25340295058492601</v>
      </c>
      <c r="H11" s="17">
        <v>0.24690373708062299</v>
      </c>
      <c r="I11" s="17">
        <v>0.26215100517270401</v>
      </c>
      <c r="J11" s="17"/>
      <c r="K11" s="17">
        <v>0.258703178418075</v>
      </c>
      <c r="L11" s="17">
        <v>0.201563573119004</v>
      </c>
      <c r="M11" s="17"/>
      <c r="N11" s="17">
        <v>0.25826198017422503</v>
      </c>
      <c r="O11" s="17">
        <v>0.21110915772869601</v>
      </c>
      <c r="P11" s="17">
        <v>0.226613653254648</v>
      </c>
      <c r="Q11" s="17">
        <v>0.26934609565575202</v>
      </c>
      <c r="R11" s="17">
        <v>0.207017645377362</v>
      </c>
      <c r="S11" s="17"/>
      <c r="T11" s="17">
        <v>0.21304976632637301</v>
      </c>
      <c r="U11" s="17">
        <v>0.25390880161653001</v>
      </c>
      <c r="V11" s="17">
        <v>0.23739610876428399</v>
      </c>
      <c r="W11" s="17">
        <v>0.194131881260316</v>
      </c>
      <c r="X11" s="17">
        <v>0.29955337409883798</v>
      </c>
    </row>
    <row r="12" spans="2:24">
      <c r="B12" s="18" t="s">
        <v>143</v>
      </c>
      <c r="C12" s="17">
        <v>0.21140949938967801</v>
      </c>
      <c r="D12" s="17">
        <v>0.228405369928396</v>
      </c>
      <c r="E12" s="17">
        <v>0.185220584983918</v>
      </c>
      <c r="F12" s="17">
        <v>0.19721237344381901</v>
      </c>
      <c r="G12" s="17">
        <v>0.20120590159906099</v>
      </c>
      <c r="H12" s="17">
        <v>0.21867891186749899</v>
      </c>
      <c r="I12" s="17">
        <v>0.236474613476372</v>
      </c>
      <c r="J12" s="17"/>
      <c r="K12" s="17">
        <v>0.19846360814439101</v>
      </c>
      <c r="L12" s="17">
        <v>0.22510943928282501</v>
      </c>
      <c r="M12" s="17"/>
      <c r="N12" s="17">
        <v>0.18223781118370599</v>
      </c>
      <c r="O12" s="17">
        <v>0.229453339345007</v>
      </c>
      <c r="P12" s="17">
        <v>0.25014648745049101</v>
      </c>
      <c r="Q12" s="17">
        <v>0.21358896052784701</v>
      </c>
      <c r="R12" s="17">
        <v>0.15706632056591999</v>
      </c>
      <c r="S12" s="17"/>
      <c r="T12" s="17">
        <v>0.188626369618932</v>
      </c>
      <c r="U12" s="17">
        <v>0.21528069726870899</v>
      </c>
      <c r="V12" s="17">
        <v>0.22360093657869601</v>
      </c>
      <c r="W12" s="17">
        <v>0.23354757771673901</v>
      </c>
      <c r="X12" s="17">
        <v>0.220075712863536</v>
      </c>
    </row>
    <row r="13" spans="2:24">
      <c r="B13" s="18" t="s">
        <v>144</v>
      </c>
      <c r="C13" s="17">
        <v>0.28505572603044799</v>
      </c>
      <c r="D13" s="17">
        <v>0.31744190808024902</v>
      </c>
      <c r="E13" s="17">
        <v>0.25610503294115</v>
      </c>
      <c r="F13" s="17">
        <v>0.24730172618111301</v>
      </c>
      <c r="G13" s="17">
        <v>0.26504591613166301</v>
      </c>
      <c r="H13" s="17">
        <v>0.32087003316684398</v>
      </c>
      <c r="I13" s="17">
        <v>0.31023257334311499</v>
      </c>
      <c r="J13" s="17"/>
      <c r="K13" s="17">
        <v>0.255047892144602</v>
      </c>
      <c r="L13" s="17">
        <v>0.31279147115306999</v>
      </c>
      <c r="M13" s="17"/>
      <c r="N13" s="17">
        <v>0.30909780243782098</v>
      </c>
      <c r="O13" s="17">
        <v>0.300688294194561</v>
      </c>
      <c r="P13" s="17">
        <v>0.27472115508483902</v>
      </c>
      <c r="Q13" s="17">
        <v>0.25183006717641998</v>
      </c>
      <c r="R13" s="17">
        <v>0.23231531407638001</v>
      </c>
      <c r="S13" s="17"/>
      <c r="T13" s="17">
        <v>0.23711204000063699</v>
      </c>
      <c r="U13" s="17">
        <v>0.29974246538348998</v>
      </c>
      <c r="V13" s="17">
        <v>0.24821376505708301</v>
      </c>
      <c r="W13" s="17">
        <v>0.29361646871344599</v>
      </c>
      <c r="X13" s="17">
        <v>0.18552412443687499</v>
      </c>
    </row>
    <row r="14" spans="2:24">
      <c r="B14" s="18" t="s">
        <v>61</v>
      </c>
      <c r="C14" s="19">
        <v>5.1322668052765599E-2</v>
      </c>
      <c r="D14" s="19">
        <v>4.9553577831754E-2</v>
      </c>
      <c r="E14" s="19">
        <v>3.51230009275122E-2</v>
      </c>
      <c r="F14" s="19">
        <v>6.5043446029316498E-2</v>
      </c>
      <c r="G14" s="19">
        <v>5.6335668886971203E-2</v>
      </c>
      <c r="H14" s="19">
        <v>4.5595860964507198E-2</v>
      </c>
      <c r="I14" s="19">
        <v>5.4248625011357098E-2</v>
      </c>
      <c r="J14" s="19"/>
      <c r="K14" s="19">
        <v>3.3271017629740697E-2</v>
      </c>
      <c r="L14" s="19">
        <v>6.8242978337838794E-2</v>
      </c>
      <c r="M14" s="19"/>
      <c r="N14" s="19">
        <v>6.6428288701011806E-2</v>
      </c>
      <c r="O14" s="19">
        <v>3.9158132016037801E-2</v>
      </c>
      <c r="P14" s="19">
        <v>3.1622733772828003E-2</v>
      </c>
      <c r="Q14" s="19">
        <v>3.6752888383347199E-2</v>
      </c>
      <c r="R14" s="19">
        <v>2.9920156412105801E-2</v>
      </c>
      <c r="S14" s="19"/>
      <c r="T14" s="19">
        <v>3.5012842592143503E-2</v>
      </c>
      <c r="U14" s="19">
        <v>3.1320555435456199E-2</v>
      </c>
      <c r="V14" s="19">
        <v>2.2078157205736498E-2</v>
      </c>
      <c r="W14" s="19">
        <v>4.5992530269565297E-2</v>
      </c>
      <c r="X14" s="19">
        <v>7.4964067532546794E-2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X19"/>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146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0.10884890335309599</v>
      </c>
      <c r="D9" s="17">
        <v>0.12935410163686101</v>
      </c>
      <c r="E9" s="17">
        <v>0.14118493323605699</v>
      </c>
      <c r="F9" s="17">
        <v>0.107782864643395</v>
      </c>
      <c r="G9" s="17">
        <v>9.3405724267274406E-2</v>
      </c>
      <c r="H9" s="17">
        <v>8.1828816214333994E-2</v>
      </c>
      <c r="I9" s="17">
        <v>0.100494448627438</v>
      </c>
      <c r="J9" s="17"/>
      <c r="K9" s="17">
        <v>0.13174794955539301</v>
      </c>
      <c r="L9" s="17">
        <v>8.6030490722262196E-2</v>
      </c>
      <c r="M9" s="17"/>
      <c r="N9" s="17">
        <v>8.6291945667771902E-2</v>
      </c>
      <c r="O9" s="17">
        <v>0.100720780547764</v>
      </c>
      <c r="P9" s="17">
        <v>9.9827792544146504E-2</v>
      </c>
      <c r="Q9" s="17">
        <v>0.157470131247641</v>
      </c>
      <c r="R9" s="17">
        <v>0.16686716112453601</v>
      </c>
      <c r="S9" s="17"/>
      <c r="T9" s="17">
        <v>0.170268456467281</v>
      </c>
      <c r="U9" s="17">
        <v>9.7485339965197898E-2</v>
      </c>
      <c r="V9" s="17">
        <v>0.10428804598562599</v>
      </c>
      <c r="W9" s="17">
        <v>9.6813613255319494E-2</v>
      </c>
      <c r="X9" s="17">
        <v>0.13424755224527701</v>
      </c>
    </row>
    <row r="10" spans="2:24">
      <c r="B10" s="18" t="s">
        <v>141</v>
      </c>
      <c r="C10" s="17">
        <v>0.18125945005646901</v>
      </c>
      <c r="D10" s="17">
        <v>0.19218968308350901</v>
      </c>
      <c r="E10" s="17">
        <v>0.23288879922585401</v>
      </c>
      <c r="F10" s="17">
        <v>0.187299464438863</v>
      </c>
      <c r="G10" s="17">
        <v>0.193697312763354</v>
      </c>
      <c r="H10" s="17">
        <v>0.15427168389947599</v>
      </c>
      <c r="I10" s="17">
        <v>0.13508954635633</v>
      </c>
      <c r="J10" s="17"/>
      <c r="K10" s="17">
        <v>0.20642094308221801</v>
      </c>
      <c r="L10" s="17">
        <v>0.15756866226683</v>
      </c>
      <c r="M10" s="17"/>
      <c r="N10" s="17">
        <v>0.14361553838987101</v>
      </c>
      <c r="O10" s="17">
        <v>0.19973194066166899</v>
      </c>
      <c r="P10" s="17">
        <v>0.194241915394646</v>
      </c>
      <c r="Q10" s="17">
        <v>0.17545745681385899</v>
      </c>
      <c r="R10" s="17">
        <v>0.23857014556224901</v>
      </c>
      <c r="S10" s="17"/>
      <c r="T10" s="17">
        <v>0.23146412698733401</v>
      </c>
      <c r="U10" s="17">
        <v>0.211032188693384</v>
      </c>
      <c r="V10" s="17">
        <v>0.16995487510747201</v>
      </c>
      <c r="W10" s="17">
        <v>0.16998550127470899</v>
      </c>
      <c r="X10" s="17">
        <v>0.17789918689731399</v>
      </c>
    </row>
    <row r="11" spans="2:24">
      <c r="B11" s="18" t="s">
        <v>142</v>
      </c>
      <c r="C11" s="17">
        <v>0.28644201243920597</v>
      </c>
      <c r="D11" s="17">
        <v>0.25802490412378198</v>
      </c>
      <c r="E11" s="17">
        <v>0.196251719731698</v>
      </c>
      <c r="F11" s="17">
        <v>0.28191641051147098</v>
      </c>
      <c r="G11" s="17">
        <v>0.30568483955791598</v>
      </c>
      <c r="H11" s="17">
        <v>0.33341161928024698</v>
      </c>
      <c r="I11" s="17">
        <v>0.33521322956865202</v>
      </c>
      <c r="J11" s="17"/>
      <c r="K11" s="17">
        <v>0.297720356999018</v>
      </c>
      <c r="L11" s="17">
        <v>0.27684037833948</v>
      </c>
      <c r="M11" s="17"/>
      <c r="N11" s="17">
        <v>0.31930527886284199</v>
      </c>
      <c r="O11" s="17">
        <v>0.28197650800657897</v>
      </c>
      <c r="P11" s="17">
        <v>0.29525268733417898</v>
      </c>
      <c r="Q11" s="17">
        <v>0.29371321365452802</v>
      </c>
      <c r="R11" s="17">
        <v>0.207440988745029</v>
      </c>
      <c r="S11" s="17"/>
      <c r="T11" s="17">
        <v>0.23857745801878899</v>
      </c>
      <c r="U11" s="17">
        <v>0.29688530476448399</v>
      </c>
      <c r="V11" s="17">
        <v>0.31795492759198002</v>
      </c>
      <c r="W11" s="17">
        <v>0.28691196782485001</v>
      </c>
      <c r="X11" s="17">
        <v>0.295001938812396</v>
      </c>
    </row>
    <row r="12" spans="2:24">
      <c r="B12" s="18" t="s">
        <v>143</v>
      </c>
      <c r="C12" s="17">
        <v>0.16080916426740399</v>
      </c>
      <c r="D12" s="17">
        <v>0.135388259723766</v>
      </c>
      <c r="E12" s="17">
        <v>0.20196807184091001</v>
      </c>
      <c r="F12" s="17">
        <v>0.18083379955076601</v>
      </c>
      <c r="G12" s="17">
        <v>0.13924397788356599</v>
      </c>
      <c r="H12" s="17">
        <v>0.187247790973253</v>
      </c>
      <c r="I12" s="17">
        <v>0.12755163703210701</v>
      </c>
      <c r="J12" s="17"/>
      <c r="K12" s="17">
        <v>0.14577992470788001</v>
      </c>
      <c r="L12" s="17">
        <v>0.17629419078599301</v>
      </c>
      <c r="M12" s="17"/>
      <c r="N12" s="17">
        <v>0.14020385499753901</v>
      </c>
      <c r="O12" s="17">
        <v>0.157932335905831</v>
      </c>
      <c r="P12" s="17">
        <v>0.18553532225302599</v>
      </c>
      <c r="Q12" s="17">
        <v>0.170070515699939</v>
      </c>
      <c r="R12" s="17">
        <v>0.17820561775202501</v>
      </c>
      <c r="S12" s="17"/>
      <c r="T12" s="17">
        <v>0.16935952736867099</v>
      </c>
      <c r="U12" s="17">
        <v>0.166694160873713</v>
      </c>
      <c r="V12" s="17">
        <v>0.14796916323864601</v>
      </c>
      <c r="W12" s="17">
        <v>0.22090629948280999</v>
      </c>
      <c r="X12" s="17">
        <v>0.18630722035833799</v>
      </c>
    </row>
    <row r="13" spans="2:24">
      <c r="B13" s="18" t="s">
        <v>144</v>
      </c>
      <c r="C13" s="17">
        <v>0.195309801525551</v>
      </c>
      <c r="D13" s="17">
        <v>0.208748530066445</v>
      </c>
      <c r="E13" s="17">
        <v>0.163586620910917</v>
      </c>
      <c r="F13" s="17">
        <v>0.18213552964148599</v>
      </c>
      <c r="G13" s="17">
        <v>0.18935048524287501</v>
      </c>
      <c r="H13" s="17">
        <v>0.18744959661322499</v>
      </c>
      <c r="I13" s="17">
        <v>0.23309865792423001</v>
      </c>
      <c r="J13" s="17"/>
      <c r="K13" s="17">
        <v>0.17061468750147399</v>
      </c>
      <c r="L13" s="17">
        <v>0.21942747071347901</v>
      </c>
      <c r="M13" s="17"/>
      <c r="N13" s="17">
        <v>0.222891786328277</v>
      </c>
      <c r="O13" s="17">
        <v>0.207825030726179</v>
      </c>
      <c r="P13" s="17">
        <v>0.17296469688772001</v>
      </c>
      <c r="Q13" s="17">
        <v>0.16146675447793199</v>
      </c>
      <c r="R13" s="17">
        <v>0.175289095905348</v>
      </c>
      <c r="S13" s="17"/>
      <c r="T13" s="17">
        <v>0.150180808937184</v>
      </c>
      <c r="U13" s="17">
        <v>0.18280463404337199</v>
      </c>
      <c r="V13" s="17">
        <v>0.22604796392297899</v>
      </c>
      <c r="W13" s="17">
        <v>0.18124238045968999</v>
      </c>
      <c r="X13" s="17">
        <v>0.124140715114438</v>
      </c>
    </row>
    <row r="14" spans="2:24">
      <c r="B14" s="18" t="s">
        <v>61</v>
      </c>
      <c r="C14" s="19">
        <v>6.7330668358274406E-2</v>
      </c>
      <c r="D14" s="19">
        <v>7.6294521365638301E-2</v>
      </c>
      <c r="E14" s="19">
        <v>6.41198550545653E-2</v>
      </c>
      <c r="F14" s="19">
        <v>6.0031931214019403E-2</v>
      </c>
      <c r="G14" s="19">
        <v>7.8617660285014906E-2</v>
      </c>
      <c r="H14" s="19">
        <v>5.5790493019464302E-2</v>
      </c>
      <c r="I14" s="19">
        <v>6.8552480491243198E-2</v>
      </c>
      <c r="J14" s="19"/>
      <c r="K14" s="19">
        <v>4.7716138154018602E-2</v>
      </c>
      <c r="L14" s="19">
        <v>8.3838807171955604E-2</v>
      </c>
      <c r="M14" s="19"/>
      <c r="N14" s="19">
        <v>8.76915957536996E-2</v>
      </c>
      <c r="O14" s="19">
        <v>5.1813404151978701E-2</v>
      </c>
      <c r="P14" s="19">
        <v>5.2177585586282202E-2</v>
      </c>
      <c r="Q14" s="19">
        <v>4.1821928106102503E-2</v>
      </c>
      <c r="R14" s="19">
        <v>3.3626990910812997E-2</v>
      </c>
      <c r="S14" s="19"/>
      <c r="T14" s="19">
        <v>4.0149622220740901E-2</v>
      </c>
      <c r="U14" s="19">
        <v>4.5098371659848403E-2</v>
      </c>
      <c r="V14" s="19">
        <v>3.3785024153297101E-2</v>
      </c>
      <c r="W14" s="19">
        <v>4.4140237702621203E-2</v>
      </c>
      <c r="X14" s="19">
        <v>8.2403386572237503E-2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X19"/>
  <sheetViews>
    <sheetView showGridLines="0" workbookViewId="0">
      <pane xSplit="2" topLeftCell="F1" activePane="topRight" state="frozen"/>
      <selection pane="topRight" activeCell="K18" sqref="K18"/>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147</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0.19657183751935101</v>
      </c>
      <c r="D9" s="17">
        <v>0.19133974894514799</v>
      </c>
      <c r="E9" s="17">
        <v>0.22013950857713499</v>
      </c>
      <c r="F9" s="17">
        <v>0.17910738997925399</v>
      </c>
      <c r="G9" s="17">
        <v>0.18835521132426999</v>
      </c>
      <c r="H9" s="17">
        <v>0.21751874142977301</v>
      </c>
      <c r="I9" s="17">
        <v>0.18772896347395099</v>
      </c>
      <c r="J9" s="17"/>
      <c r="K9" s="17">
        <v>0.21246082576682601</v>
      </c>
      <c r="L9" s="17">
        <v>0.18201872412633099</v>
      </c>
      <c r="M9" s="17"/>
      <c r="N9" s="17">
        <v>0.19426752413828099</v>
      </c>
      <c r="O9" s="17">
        <v>0.19912636490011701</v>
      </c>
      <c r="P9" s="17">
        <v>0.16111999493436699</v>
      </c>
      <c r="Q9" s="17">
        <v>0.203196374710501</v>
      </c>
      <c r="R9" s="17">
        <v>0.27131394477913701</v>
      </c>
      <c r="S9" s="17"/>
      <c r="T9" s="17">
        <v>0.214422930140934</v>
      </c>
      <c r="U9" s="17">
        <v>0.19600414862495499</v>
      </c>
      <c r="V9" s="17">
        <v>0.20595693398937701</v>
      </c>
      <c r="W9" s="17">
        <v>0.153345377471511</v>
      </c>
      <c r="X9" s="17">
        <v>0.16847033096549899</v>
      </c>
    </row>
    <row r="10" spans="2:24">
      <c r="B10" s="18" t="s">
        <v>141</v>
      </c>
      <c r="C10" s="17">
        <v>0.24660217672538401</v>
      </c>
      <c r="D10" s="17">
        <v>0.25448168828889001</v>
      </c>
      <c r="E10" s="17">
        <v>0.27118800863201398</v>
      </c>
      <c r="F10" s="17">
        <v>0.23226477856455899</v>
      </c>
      <c r="G10" s="17">
        <v>0.215693552181701</v>
      </c>
      <c r="H10" s="17">
        <v>0.240596246678179</v>
      </c>
      <c r="I10" s="17">
        <v>0.26219600812120403</v>
      </c>
      <c r="J10" s="17"/>
      <c r="K10" s="17">
        <v>0.25318849885253802</v>
      </c>
      <c r="L10" s="17">
        <v>0.24040375922813201</v>
      </c>
      <c r="M10" s="17"/>
      <c r="N10" s="17">
        <v>0.23543814704573199</v>
      </c>
      <c r="O10" s="17">
        <v>0.257153260820147</v>
      </c>
      <c r="P10" s="17">
        <v>0.25818188621118099</v>
      </c>
      <c r="Q10" s="17">
        <v>0.24090035460267101</v>
      </c>
      <c r="R10" s="17">
        <v>0.26409370635964902</v>
      </c>
      <c r="S10" s="17"/>
      <c r="T10" s="17">
        <v>0.24058601747397801</v>
      </c>
      <c r="U10" s="17">
        <v>0.24593291585284499</v>
      </c>
      <c r="V10" s="17">
        <v>0.27654069729155401</v>
      </c>
      <c r="W10" s="17">
        <v>0.26511096707596898</v>
      </c>
      <c r="X10" s="17">
        <v>0.31345316568495502</v>
      </c>
    </row>
    <row r="11" spans="2:24">
      <c r="B11" s="18" t="s">
        <v>142</v>
      </c>
      <c r="C11" s="17">
        <v>0.26377010630883202</v>
      </c>
      <c r="D11" s="17">
        <v>0.26115805909874901</v>
      </c>
      <c r="E11" s="17">
        <v>0.219674470901213</v>
      </c>
      <c r="F11" s="17">
        <v>0.25920983755515198</v>
      </c>
      <c r="G11" s="17">
        <v>0.30405222373284102</v>
      </c>
      <c r="H11" s="17">
        <v>0.26837015461435598</v>
      </c>
      <c r="I11" s="17">
        <v>0.269331308222299</v>
      </c>
      <c r="J11" s="17"/>
      <c r="K11" s="17">
        <v>0.26877334332125402</v>
      </c>
      <c r="L11" s="17">
        <v>0.260188528474464</v>
      </c>
      <c r="M11" s="17"/>
      <c r="N11" s="17">
        <v>0.28725999096703497</v>
      </c>
      <c r="O11" s="17">
        <v>0.255546909696789</v>
      </c>
      <c r="P11" s="17">
        <v>0.29650548381147401</v>
      </c>
      <c r="Q11" s="17">
        <v>0.28882112354914102</v>
      </c>
      <c r="R11" s="17">
        <v>0.17631271893279199</v>
      </c>
      <c r="S11" s="17"/>
      <c r="T11" s="17">
        <v>0.247349384611045</v>
      </c>
      <c r="U11" s="17">
        <v>0.28434672702955499</v>
      </c>
      <c r="V11" s="17">
        <v>0.278047820701814</v>
      </c>
      <c r="W11" s="17">
        <v>0.26452553911544702</v>
      </c>
      <c r="X11" s="17">
        <v>0.251133649157112</v>
      </c>
    </row>
    <row r="12" spans="2:24">
      <c r="B12" s="18" t="s">
        <v>143</v>
      </c>
      <c r="C12" s="17">
        <v>0.12141653640254101</v>
      </c>
      <c r="D12" s="17">
        <v>0.13688247282961499</v>
      </c>
      <c r="E12" s="17">
        <v>0.1131030353494</v>
      </c>
      <c r="F12" s="17">
        <v>0.15051153275658199</v>
      </c>
      <c r="G12" s="17">
        <v>0.108942899625718</v>
      </c>
      <c r="H12" s="17">
        <v>0.106914122731343</v>
      </c>
      <c r="I12" s="17">
        <v>0.114051355442236</v>
      </c>
      <c r="J12" s="17"/>
      <c r="K12" s="17">
        <v>0.11390565146751</v>
      </c>
      <c r="L12" s="17">
        <v>0.128379172426134</v>
      </c>
      <c r="M12" s="17"/>
      <c r="N12" s="17">
        <v>0.10120518777200301</v>
      </c>
      <c r="O12" s="17">
        <v>0.13329890654751</v>
      </c>
      <c r="P12" s="17">
        <v>0.123355824715741</v>
      </c>
      <c r="Q12" s="17">
        <v>0.13644919093219399</v>
      </c>
      <c r="R12" s="17">
        <v>0.12550892801080099</v>
      </c>
      <c r="S12" s="17"/>
      <c r="T12" s="17">
        <v>0.14655076353827101</v>
      </c>
      <c r="U12" s="17">
        <v>0.12176657744372101</v>
      </c>
      <c r="V12" s="17">
        <v>0.10133558212987</v>
      </c>
      <c r="W12" s="17">
        <v>0.15785127334155299</v>
      </c>
      <c r="X12" s="17">
        <v>0.121364049360389</v>
      </c>
    </row>
    <row r="13" spans="2:24">
      <c r="B13" s="18" t="s">
        <v>144</v>
      </c>
      <c r="C13" s="17">
        <v>0.11029707138176501</v>
      </c>
      <c r="D13" s="17">
        <v>9.2976913997029606E-2</v>
      </c>
      <c r="E13" s="17">
        <v>0.14377699061958199</v>
      </c>
      <c r="F13" s="17">
        <v>0.11138521447479401</v>
      </c>
      <c r="G13" s="17">
        <v>0.106735954826601</v>
      </c>
      <c r="H13" s="17">
        <v>0.110829467649446</v>
      </c>
      <c r="I13" s="17">
        <v>9.6151456224522702E-2</v>
      </c>
      <c r="J13" s="17"/>
      <c r="K13" s="17">
        <v>0.109156199615826</v>
      </c>
      <c r="L13" s="17">
        <v>0.11095276203414101</v>
      </c>
      <c r="M13" s="17"/>
      <c r="N13" s="17">
        <v>0.11838508779229</v>
      </c>
      <c r="O13" s="17">
        <v>9.9801535098291497E-2</v>
      </c>
      <c r="P13" s="17">
        <v>0.110751314666217</v>
      </c>
      <c r="Q13" s="17">
        <v>8.8959542728890395E-2</v>
      </c>
      <c r="R13" s="17">
        <v>0.12910211835886901</v>
      </c>
      <c r="S13" s="17"/>
      <c r="T13" s="17">
        <v>0.117469749411445</v>
      </c>
      <c r="U13" s="17">
        <v>0.102816288985911</v>
      </c>
      <c r="V13" s="17">
        <v>0.106852752220109</v>
      </c>
      <c r="W13" s="17">
        <v>0.112772351139573</v>
      </c>
      <c r="X13" s="17">
        <v>5.0643476277396099E-2</v>
      </c>
    </row>
    <row r="14" spans="2:24">
      <c r="B14" s="18" t="s">
        <v>61</v>
      </c>
      <c r="C14" s="19">
        <v>6.1342271662127898E-2</v>
      </c>
      <c r="D14" s="19">
        <v>6.3161116840568299E-2</v>
      </c>
      <c r="E14" s="19">
        <v>3.2117985920656601E-2</v>
      </c>
      <c r="F14" s="19">
        <v>6.7521246669659293E-2</v>
      </c>
      <c r="G14" s="19">
        <v>7.6220158308869898E-2</v>
      </c>
      <c r="H14" s="19">
        <v>5.57712668969019E-2</v>
      </c>
      <c r="I14" s="19">
        <v>7.0540908515787107E-2</v>
      </c>
      <c r="J14" s="19"/>
      <c r="K14" s="19">
        <v>4.2515480976046301E-2</v>
      </c>
      <c r="L14" s="19">
        <v>7.8057053710798102E-2</v>
      </c>
      <c r="M14" s="19"/>
      <c r="N14" s="19">
        <v>6.3444062284658195E-2</v>
      </c>
      <c r="O14" s="19">
        <v>5.5073022937145603E-2</v>
      </c>
      <c r="P14" s="19">
        <v>5.0085495661019698E-2</v>
      </c>
      <c r="Q14" s="19">
        <v>4.1673413476602E-2</v>
      </c>
      <c r="R14" s="19">
        <v>3.3668583558752699E-2</v>
      </c>
      <c r="S14" s="19"/>
      <c r="T14" s="19">
        <v>3.3621154824326802E-2</v>
      </c>
      <c r="U14" s="19">
        <v>4.9133342063014E-2</v>
      </c>
      <c r="V14" s="19">
        <v>3.1266213667275097E-2</v>
      </c>
      <c r="W14" s="19">
        <v>4.6394491855947302E-2</v>
      </c>
      <c r="X14" s="19">
        <v>9.4935328554649701E-2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X19"/>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148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0.33957677598105102</v>
      </c>
      <c r="D9" s="17">
        <v>0.32148496205526</v>
      </c>
      <c r="E9" s="17">
        <v>0.36753312520814801</v>
      </c>
      <c r="F9" s="17">
        <v>0.35752673059127899</v>
      </c>
      <c r="G9" s="17">
        <v>0.30791223197741802</v>
      </c>
      <c r="H9" s="17">
        <v>0.34581496708300802</v>
      </c>
      <c r="I9" s="17">
        <v>0.33565210455831801</v>
      </c>
      <c r="J9" s="17"/>
      <c r="K9" s="17">
        <v>0.32973967195425802</v>
      </c>
      <c r="L9" s="17">
        <v>0.34988951599671198</v>
      </c>
      <c r="M9" s="17"/>
      <c r="N9" s="17">
        <v>0.306070687743982</v>
      </c>
      <c r="O9" s="17">
        <v>0.33059094395849298</v>
      </c>
      <c r="P9" s="17">
        <v>0.341251919171283</v>
      </c>
      <c r="Q9" s="17">
        <v>0.36220653963082999</v>
      </c>
      <c r="R9" s="17">
        <v>0.446850962003427</v>
      </c>
      <c r="S9" s="17"/>
      <c r="T9" s="17">
        <v>0.35065378324794799</v>
      </c>
      <c r="U9" s="17">
        <v>0.31137727922750902</v>
      </c>
      <c r="V9" s="17">
        <v>0.36836725938348802</v>
      </c>
      <c r="W9" s="17">
        <v>0.35199560609348002</v>
      </c>
      <c r="X9" s="17">
        <v>0.30176296547127501</v>
      </c>
    </row>
    <row r="10" spans="2:24">
      <c r="B10" s="18" t="s">
        <v>141</v>
      </c>
      <c r="C10" s="17">
        <v>0.308287711682459</v>
      </c>
      <c r="D10" s="17">
        <v>0.32012489377467401</v>
      </c>
      <c r="E10" s="17">
        <v>0.33826993181283799</v>
      </c>
      <c r="F10" s="17">
        <v>0.27773862709075298</v>
      </c>
      <c r="G10" s="17">
        <v>0.29987996945921902</v>
      </c>
      <c r="H10" s="17">
        <v>0.32047631949430699</v>
      </c>
      <c r="I10" s="17">
        <v>0.29964429044461199</v>
      </c>
      <c r="J10" s="17"/>
      <c r="K10" s="17">
        <v>0.30693235606915797</v>
      </c>
      <c r="L10" s="17">
        <v>0.31013477344060703</v>
      </c>
      <c r="M10" s="17"/>
      <c r="N10" s="17">
        <v>0.28449953652348298</v>
      </c>
      <c r="O10" s="17">
        <v>0.31913113991186398</v>
      </c>
      <c r="P10" s="17">
        <v>0.33978422626792998</v>
      </c>
      <c r="Q10" s="17">
        <v>0.30761353163597299</v>
      </c>
      <c r="R10" s="17">
        <v>0.30692135318170899</v>
      </c>
      <c r="S10" s="17"/>
      <c r="T10" s="17">
        <v>0.30730918990699602</v>
      </c>
      <c r="U10" s="17">
        <v>0.36808347233452898</v>
      </c>
      <c r="V10" s="17">
        <v>0.29686428770588202</v>
      </c>
      <c r="W10" s="17">
        <v>0.33095614557838798</v>
      </c>
      <c r="X10" s="17">
        <v>0.28165368827399001</v>
      </c>
    </row>
    <row r="11" spans="2:24">
      <c r="B11" s="18" t="s">
        <v>142</v>
      </c>
      <c r="C11" s="17">
        <v>0.18570615132842999</v>
      </c>
      <c r="D11" s="17">
        <v>0.17919585040810199</v>
      </c>
      <c r="E11" s="17">
        <v>0.14377442117129299</v>
      </c>
      <c r="F11" s="17">
        <v>0.19623763086896001</v>
      </c>
      <c r="G11" s="17">
        <v>0.20119242237500301</v>
      </c>
      <c r="H11" s="17">
        <v>0.18867710871989801</v>
      </c>
      <c r="I11" s="17">
        <v>0.20097997809523199</v>
      </c>
      <c r="J11" s="17"/>
      <c r="K11" s="17">
        <v>0.18955993193302301</v>
      </c>
      <c r="L11" s="17">
        <v>0.182860813120655</v>
      </c>
      <c r="M11" s="17"/>
      <c r="N11" s="17">
        <v>0.224945098366268</v>
      </c>
      <c r="O11" s="17">
        <v>0.165633975503507</v>
      </c>
      <c r="P11" s="17">
        <v>0.172694989225157</v>
      </c>
      <c r="Q11" s="17">
        <v>0.205616450868431</v>
      </c>
      <c r="R11" s="17">
        <v>0.147692589988211</v>
      </c>
      <c r="S11" s="17"/>
      <c r="T11" s="17">
        <v>0.17633571610211901</v>
      </c>
      <c r="U11" s="17">
        <v>0.16452179881004</v>
      </c>
      <c r="V11" s="17">
        <v>0.18808325336564</v>
      </c>
      <c r="W11" s="17">
        <v>0.162985368513721</v>
      </c>
      <c r="X11" s="17">
        <v>0.25655679837956802</v>
      </c>
    </row>
    <row r="12" spans="2:24">
      <c r="B12" s="18" t="s">
        <v>143</v>
      </c>
      <c r="C12" s="17">
        <v>6.4332934492252802E-2</v>
      </c>
      <c r="D12" s="17">
        <v>7.8625951119493095E-2</v>
      </c>
      <c r="E12" s="17">
        <v>6.5891529489490994E-2</v>
      </c>
      <c r="F12" s="17">
        <v>8.00117413886169E-2</v>
      </c>
      <c r="G12" s="17">
        <v>4.7950683321935597E-2</v>
      </c>
      <c r="H12" s="17">
        <v>7.23818058156772E-2</v>
      </c>
      <c r="I12" s="17">
        <v>4.8709158401597001E-2</v>
      </c>
      <c r="J12" s="17"/>
      <c r="K12" s="17">
        <v>6.8962588606861802E-2</v>
      </c>
      <c r="L12" s="17">
        <v>6.0127513054296401E-2</v>
      </c>
      <c r="M12" s="17"/>
      <c r="N12" s="17">
        <v>6.3834159744572197E-2</v>
      </c>
      <c r="O12" s="17">
        <v>7.7455752924271398E-2</v>
      </c>
      <c r="P12" s="17">
        <v>5.9059804828775299E-2</v>
      </c>
      <c r="Q12" s="17">
        <v>5.4637585277948597E-2</v>
      </c>
      <c r="R12" s="17">
        <v>3.8688419581303798E-2</v>
      </c>
      <c r="S12" s="17"/>
      <c r="T12" s="17">
        <v>6.4839492444805205E-2</v>
      </c>
      <c r="U12" s="17">
        <v>6.1668424635087003E-2</v>
      </c>
      <c r="V12" s="17">
        <v>6.0827334880690698E-2</v>
      </c>
      <c r="W12" s="17">
        <v>5.6662083899105702E-2</v>
      </c>
      <c r="X12" s="17">
        <v>8.4490356506449302E-2</v>
      </c>
    </row>
    <row r="13" spans="2:24">
      <c r="B13" s="18" t="s">
        <v>144</v>
      </c>
      <c r="C13" s="17">
        <v>6.0127205597759401E-2</v>
      </c>
      <c r="D13" s="17">
        <v>5.1189750904621099E-2</v>
      </c>
      <c r="E13" s="17">
        <v>5.5347772092094398E-2</v>
      </c>
      <c r="F13" s="17">
        <v>4.5702324735696798E-2</v>
      </c>
      <c r="G13" s="17">
        <v>9.2815095231118694E-2</v>
      </c>
      <c r="H13" s="17">
        <v>4.4549987641342402E-2</v>
      </c>
      <c r="I13" s="17">
        <v>6.5623104697937307E-2</v>
      </c>
      <c r="J13" s="17"/>
      <c r="K13" s="17">
        <v>7.6453467197379596E-2</v>
      </c>
      <c r="L13" s="17">
        <v>4.4470179367129999E-2</v>
      </c>
      <c r="M13" s="17"/>
      <c r="N13" s="17">
        <v>7.5350559071532194E-2</v>
      </c>
      <c r="O13" s="17">
        <v>6.5950645227224297E-2</v>
      </c>
      <c r="P13" s="17">
        <v>5.8006435010438201E-2</v>
      </c>
      <c r="Q13" s="17">
        <v>4.3865650904760099E-2</v>
      </c>
      <c r="R13" s="17">
        <v>3.36601495331088E-2</v>
      </c>
      <c r="S13" s="17"/>
      <c r="T13" s="17">
        <v>8.1853328269042402E-2</v>
      </c>
      <c r="U13" s="17">
        <v>5.7159141623716797E-2</v>
      </c>
      <c r="V13" s="17">
        <v>5.8452096464734003E-2</v>
      </c>
      <c r="W13" s="17">
        <v>6.1841632477232497E-2</v>
      </c>
      <c r="X13" s="17">
        <v>1.92163027918099E-2</v>
      </c>
    </row>
    <row r="14" spans="2:24">
      <c r="B14" s="18" t="s">
        <v>61</v>
      </c>
      <c r="C14" s="19">
        <v>4.1969220918047598E-2</v>
      </c>
      <c r="D14" s="19">
        <v>4.9378591737850003E-2</v>
      </c>
      <c r="E14" s="19">
        <v>2.9183220226136099E-2</v>
      </c>
      <c r="F14" s="19">
        <v>4.27829453246951E-2</v>
      </c>
      <c r="G14" s="19">
        <v>5.0249597635306099E-2</v>
      </c>
      <c r="H14" s="19">
        <v>2.80998112457676E-2</v>
      </c>
      <c r="I14" s="19">
        <v>4.9391363802302898E-2</v>
      </c>
      <c r="J14" s="19"/>
      <c r="K14" s="19">
        <v>2.83519842393203E-2</v>
      </c>
      <c r="L14" s="19">
        <v>5.2517205020599401E-2</v>
      </c>
      <c r="M14" s="19"/>
      <c r="N14" s="19">
        <v>4.5299958550162903E-2</v>
      </c>
      <c r="O14" s="19">
        <v>4.1237542474639899E-2</v>
      </c>
      <c r="P14" s="19">
        <v>2.9202625496416602E-2</v>
      </c>
      <c r="Q14" s="19">
        <v>2.6060241682056898E-2</v>
      </c>
      <c r="R14" s="19">
        <v>2.61865257122408E-2</v>
      </c>
      <c r="S14" s="19"/>
      <c r="T14" s="19">
        <v>1.90084900290893E-2</v>
      </c>
      <c r="U14" s="19">
        <v>3.7189883369117702E-2</v>
      </c>
      <c r="V14" s="19">
        <v>2.7405768199565202E-2</v>
      </c>
      <c r="W14" s="19">
        <v>3.5559163438072597E-2</v>
      </c>
      <c r="X14" s="19">
        <v>5.6319888576908603E-2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X19"/>
  <sheetViews>
    <sheetView showGridLines="0" workbookViewId="0">
      <pane xSplit="2" topLeftCell="T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149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0.18737656146767501</v>
      </c>
      <c r="D9" s="17">
        <v>0.248572838932273</v>
      </c>
      <c r="E9" s="17">
        <v>0.252770837168667</v>
      </c>
      <c r="F9" s="17">
        <v>0.19555780015830501</v>
      </c>
      <c r="G9" s="17">
        <v>0.15553063224060501</v>
      </c>
      <c r="H9" s="17">
        <v>0.164859270517837</v>
      </c>
      <c r="I9" s="17">
        <v>0.127948765833199</v>
      </c>
      <c r="J9" s="17"/>
      <c r="K9" s="17">
        <v>0.195959779505163</v>
      </c>
      <c r="L9" s="17">
        <v>0.17795336807204401</v>
      </c>
      <c r="M9" s="17"/>
      <c r="N9" s="17">
        <v>0.20381820508461801</v>
      </c>
      <c r="O9" s="17">
        <v>0.17368442752371899</v>
      </c>
      <c r="P9" s="17">
        <v>0.16155505256354499</v>
      </c>
      <c r="Q9" s="17">
        <v>0.17932457876183</v>
      </c>
      <c r="R9" s="17">
        <v>0.25144196606983799</v>
      </c>
      <c r="S9" s="17"/>
      <c r="T9" s="17">
        <v>0.226066734964258</v>
      </c>
      <c r="U9" s="17">
        <v>0.16498130538257499</v>
      </c>
      <c r="V9" s="17">
        <v>0.18353133508012201</v>
      </c>
      <c r="W9" s="17">
        <v>0.23126106514724701</v>
      </c>
      <c r="X9" s="17">
        <v>7.7839867495941198E-2</v>
      </c>
    </row>
    <row r="10" spans="2:24">
      <c r="B10" s="18" t="s">
        <v>141</v>
      </c>
      <c r="C10" s="17">
        <v>0.24384594283654101</v>
      </c>
      <c r="D10" s="17">
        <v>0.266378412612508</v>
      </c>
      <c r="E10" s="17">
        <v>0.259310139443997</v>
      </c>
      <c r="F10" s="17">
        <v>0.27745819782688802</v>
      </c>
      <c r="G10" s="17">
        <v>0.24810816554364801</v>
      </c>
      <c r="H10" s="17">
        <v>0.23464347105459099</v>
      </c>
      <c r="I10" s="17">
        <v>0.19163394370063</v>
      </c>
      <c r="J10" s="17"/>
      <c r="K10" s="17">
        <v>0.25841321455279298</v>
      </c>
      <c r="L10" s="17">
        <v>0.23081891890064199</v>
      </c>
      <c r="M10" s="17"/>
      <c r="N10" s="17">
        <v>0.221669449903136</v>
      </c>
      <c r="O10" s="17">
        <v>0.23384535936535</v>
      </c>
      <c r="P10" s="17">
        <v>0.26432288407860699</v>
      </c>
      <c r="Q10" s="17">
        <v>0.25934726037489098</v>
      </c>
      <c r="R10" s="17">
        <v>0.31823807319744501</v>
      </c>
      <c r="S10" s="17"/>
      <c r="T10" s="17">
        <v>0.23679251325412401</v>
      </c>
      <c r="U10" s="17">
        <v>0.27396794192638702</v>
      </c>
      <c r="V10" s="17">
        <v>0.25492882869379002</v>
      </c>
      <c r="W10" s="17">
        <v>0.28069876375165198</v>
      </c>
      <c r="X10" s="17">
        <v>0.32036676091438399</v>
      </c>
    </row>
    <row r="11" spans="2:24">
      <c r="B11" s="18" t="s">
        <v>142</v>
      </c>
      <c r="C11" s="17">
        <v>0.258250329295453</v>
      </c>
      <c r="D11" s="17">
        <v>0.248045818968468</v>
      </c>
      <c r="E11" s="17">
        <v>0.223003179687467</v>
      </c>
      <c r="F11" s="17">
        <v>0.24000716807271799</v>
      </c>
      <c r="G11" s="17">
        <v>0.26108298613619302</v>
      </c>
      <c r="H11" s="17">
        <v>0.30008965691661699</v>
      </c>
      <c r="I11" s="17">
        <v>0.27821764853866399</v>
      </c>
      <c r="J11" s="17"/>
      <c r="K11" s="17">
        <v>0.26342589816217898</v>
      </c>
      <c r="L11" s="17">
        <v>0.25447296608078701</v>
      </c>
      <c r="M11" s="17"/>
      <c r="N11" s="17">
        <v>0.26739663403587799</v>
      </c>
      <c r="O11" s="17">
        <v>0.28105783773793802</v>
      </c>
      <c r="P11" s="17">
        <v>0.27990701745840102</v>
      </c>
      <c r="Q11" s="17">
        <v>0.236499431830064</v>
      </c>
      <c r="R11" s="17">
        <v>0.183742068542702</v>
      </c>
      <c r="S11" s="17"/>
      <c r="T11" s="17">
        <v>0.235684668491141</v>
      </c>
      <c r="U11" s="17">
        <v>0.275101962814565</v>
      </c>
      <c r="V11" s="17">
        <v>0.246310118137617</v>
      </c>
      <c r="W11" s="17">
        <v>0.21068364132383999</v>
      </c>
      <c r="X11" s="17">
        <v>0.276090301227916</v>
      </c>
    </row>
    <row r="12" spans="2:24">
      <c r="B12" s="18" t="s">
        <v>143</v>
      </c>
      <c r="C12" s="17">
        <v>0.110187040689552</v>
      </c>
      <c r="D12" s="17">
        <v>6.9675770766771894E-2</v>
      </c>
      <c r="E12" s="17">
        <v>0.10291473347013499</v>
      </c>
      <c r="F12" s="17">
        <v>0.12146276718012999</v>
      </c>
      <c r="G12" s="17">
        <v>0.107165576377624</v>
      </c>
      <c r="H12" s="17">
        <v>0.112507602511062</v>
      </c>
      <c r="I12" s="17">
        <v>0.134591258454166</v>
      </c>
      <c r="J12" s="17"/>
      <c r="K12" s="17">
        <v>0.11103987920696</v>
      </c>
      <c r="L12" s="17">
        <v>0.109899963495592</v>
      </c>
      <c r="M12" s="17"/>
      <c r="N12" s="17">
        <v>0.100454312097353</v>
      </c>
      <c r="O12" s="17">
        <v>0.107277268790801</v>
      </c>
      <c r="P12" s="17">
        <v>0.13779332144134801</v>
      </c>
      <c r="Q12" s="17">
        <v>0.13087587052236399</v>
      </c>
      <c r="R12" s="17">
        <v>8.1311477882619707E-2</v>
      </c>
      <c r="S12" s="17"/>
      <c r="T12" s="17">
        <v>0.122249015021376</v>
      </c>
      <c r="U12" s="17">
        <v>8.9932528558488503E-2</v>
      </c>
      <c r="V12" s="17">
        <v>0.12011426298833</v>
      </c>
      <c r="W12" s="17">
        <v>0.124391823273982</v>
      </c>
      <c r="X12" s="17">
        <v>0.142420215292031</v>
      </c>
    </row>
    <row r="13" spans="2:24">
      <c r="B13" s="18" t="s">
        <v>144</v>
      </c>
      <c r="C13" s="17">
        <v>0.113015186216672</v>
      </c>
      <c r="D13" s="17">
        <v>8.59746127866826E-2</v>
      </c>
      <c r="E13" s="17">
        <v>0.106791307792181</v>
      </c>
      <c r="F13" s="17">
        <v>9.1456287533252495E-2</v>
      </c>
      <c r="G13" s="17">
        <v>0.129732451145045</v>
      </c>
      <c r="H13" s="17">
        <v>9.40802719402212E-2</v>
      </c>
      <c r="I13" s="17">
        <v>0.15269531912315101</v>
      </c>
      <c r="J13" s="17"/>
      <c r="K13" s="17">
        <v>0.110680752079509</v>
      </c>
      <c r="L13" s="17">
        <v>0.11485078836126</v>
      </c>
      <c r="M13" s="17"/>
      <c r="N13" s="17">
        <v>0.113496006635179</v>
      </c>
      <c r="O13" s="17">
        <v>0.12288936077788699</v>
      </c>
      <c r="P13" s="17">
        <v>8.9300782184488003E-2</v>
      </c>
      <c r="Q13" s="17">
        <v>0.126866676818848</v>
      </c>
      <c r="R13" s="17">
        <v>0.10888620814239799</v>
      </c>
      <c r="S13" s="17"/>
      <c r="T13" s="17">
        <v>0.12982251734098799</v>
      </c>
      <c r="U13" s="17">
        <v>0.10797299177846301</v>
      </c>
      <c r="V13" s="17">
        <v>0.13890111175004699</v>
      </c>
      <c r="W13" s="17">
        <v>7.8406886298086398E-2</v>
      </c>
      <c r="X13" s="17">
        <v>7.6220977284234603E-2</v>
      </c>
    </row>
    <row r="14" spans="2:24">
      <c r="B14" s="18" t="s">
        <v>61</v>
      </c>
      <c r="C14" s="19">
        <v>8.7324939494106496E-2</v>
      </c>
      <c r="D14" s="19">
        <v>8.1352545933296397E-2</v>
      </c>
      <c r="E14" s="19">
        <v>5.5209802437552802E-2</v>
      </c>
      <c r="F14" s="19">
        <v>7.4057779228707196E-2</v>
      </c>
      <c r="G14" s="19">
        <v>9.83801885568856E-2</v>
      </c>
      <c r="H14" s="19">
        <v>9.3819727059671995E-2</v>
      </c>
      <c r="I14" s="19">
        <v>0.11491306435019</v>
      </c>
      <c r="J14" s="19"/>
      <c r="K14" s="19">
        <v>6.04804764933956E-2</v>
      </c>
      <c r="L14" s="19">
        <v>0.112003995089674</v>
      </c>
      <c r="M14" s="19"/>
      <c r="N14" s="19">
        <v>9.3165392243836506E-2</v>
      </c>
      <c r="O14" s="19">
        <v>8.1245745804305505E-2</v>
      </c>
      <c r="P14" s="19">
        <v>6.7120942273610498E-2</v>
      </c>
      <c r="Q14" s="19">
        <v>6.7086181692002603E-2</v>
      </c>
      <c r="R14" s="19">
        <v>5.63802061649969E-2</v>
      </c>
      <c r="S14" s="19"/>
      <c r="T14" s="19">
        <v>4.9384550928112503E-2</v>
      </c>
      <c r="U14" s="19">
        <v>8.8043269539520505E-2</v>
      </c>
      <c r="V14" s="19">
        <v>5.6214343350094301E-2</v>
      </c>
      <c r="W14" s="19">
        <v>7.4557820205192193E-2</v>
      </c>
      <c r="X14" s="19">
        <v>0.107061877785493</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X19"/>
  <sheetViews>
    <sheetView showGridLines="0" workbookViewId="0">
      <pane xSplit="2" topLeftCell="K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150</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0.15015912795758199</v>
      </c>
      <c r="D9" s="17">
        <v>0.163466078101412</v>
      </c>
      <c r="E9" s="17">
        <v>0.15375104163627201</v>
      </c>
      <c r="F9" s="17">
        <v>0.15556506725077099</v>
      </c>
      <c r="G9" s="17">
        <v>0.13960831391677</v>
      </c>
      <c r="H9" s="17">
        <v>0.13365374390493401</v>
      </c>
      <c r="I9" s="17">
        <v>0.153652985198242</v>
      </c>
      <c r="J9" s="17"/>
      <c r="K9" s="17">
        <v>0.169675732374933</v>
      </c>
      <c r="L9" s="17">
        <v>0.13183070862087201</v>
      </c>
      <c r="M9" s="17"/>
      <c r="N9" s="17">
        <v>0.144472260542926</v>
      </c>
      <c r="O9" s="17">
        <v>0.167794309709692</v>
      </c>
      <c r="P9" s="17">
        <v>0.130252506325092</v>
      </c>
      <c r="Q9" s="17">
        <v>0.108536946279168</v>
      </c>
      <c r="R9" s="17">
        <v>0.186281283281094</v>
      </c>
      <c r="S9" s="17"/>
      <c r="T9" s="17">
        <v>0.13783234965572899</v>
      </c>
      <c r="U9" s="17">
        <v>0.12705402677573199</v>
      </c>
      <c r="V9" s="17">
        <v>0.189061407210903</v>
      </c>
      <c r="W9" s="17">
        <v>0.16987403677835999</v>
      </c>
      <c r="X9" s="17">
        <v>0.131176248854454</v>
      </c>
    </row>
    <row r="10" spans="2:24">
      <c r="B10" s="18" t="s">
        <v>141</v>
      </c>
      <c r="C10" s="17">
        <v>0.195271911013599</v>
      </c>
      <c r="D10" s="17">
        <v>0.225270494245397</v>
      </c>
      <c r="E10" s="17">
        <v>0.26215002413925698</v>
      </c>
      <c r="F10" s="17">
        <v>0.195821542404854</v>
      </c>
      <c r="G10" s="17">
        <v>0.188742828821991</v>
      </c>
      <c r="H10" s="17">
        <v>0.16700196990565999</v>
      </c>
      <c r="I10" s="17">
        <v>0.14481380567678101</v>
      </c>
      <c r="J10" s="17"/>
      <c r="K10" s="17">
        <v>0.219924249166707</v>
      </c>
      <c r="L10" s="17">
        <v>0.17015740800915399</v>
      </c>
      <c r="M10" s="17"/>
      <c r="N10" s="17">
        <v>0.19395583040546499</v>
      </c>
      <c r="O10" s="17">
        <v>0.209577060498437</v>
      </c>
      <c r="P10" s="17">
        <v>0.191616766795318</v>
      </c>
      <c r="Q10" s="17">
        <v>0.179379613090032</v>
      </c>
      <c r="R10" s="17">
        <v>0.230916826667349</v>
      </c>
      <c r="S10" s="17"/>
      <c r="T10" s="17">
        <v>0.221447274716908</v>
      </c>
      <c r="U10" s="17">
        <v>0.21401872112914599</v>
      </c>
      <c r="V10" s="17">
        <v>0.17673754875001901</v>
      </c>
      <c r="W10" s="17">
        <v>0.20697506858366699</v>
      </c>
      <c r="X10" s="17">
        <v>0.232112447286794</v>
      </c>
    </row>
    <row r="11" spans="2:24">
      <c r="B11" s="18" t="s">
        <v>142</v>
      </c>
      <c r="C11" s="17">
        <v>0.25678706863947598</v>
      </c>
      <c r="D11" s="17">
        <v>0.217343777440271</v>
      </c>
      <c r="E11" s="17">
        <v>0.22808369883617999</v>
      </c>
      <c r="F11" s="17">
        <v>0.22375242988563601</v>
      </c>
      <c r="G11" s="17">
        <v>0.28941361166375401</v>
      </c>
      <c r="H11" s="17">
        <v>0.28973503433952502</v>
      </c>
      <c r="I11" s="17">
        <v>0.28462690575668897</v>
      </c>
      <c r="J11" s="17"/>
      <c r="K11" s="17">
        <v>0.23571999629055099</v>
      </c>
      <c r="L11" s="17">
        <v>0.278648610314364</v>
      </c>
      <c r="M11" s="17"/>
      <c r="N11" s="17">
        <v>0.28825565994573599</v>
      </c>
      <c r="O11" s="17">
        <v>0.243507287697491</v>
      </c>
      <c r="P11" s="17">
        <v>0.249739711890265</v>
      </c>
      <c r="Q11" s="17">
        <v>0.26387196228326198</v>
      </c>
      <c r="R11" s="17">
        <v>0.222248989189923</v>
      </c>
      <c r="S11" s="17"/>
      <c r="T11" s="17">
        <v>0.22403471610612599</v>
      </c>
      <c r="U11" s="17">
        <v>0.28260474773848299</v>
      </c>
      <c r="V11" s="17">
        <v>0.23845152297071801</v>
      </c>
      <c r="W11" s="17">
        <v>0.26025004823229603</v>
      </c>
      <c r="X11" s="17">
        <v>0.27492077310135898</v>
      </c>
    </row>
    <row r="12" spans="2:24">
      <c r="B12" s="18" t="s">
        <v>143</v>
      </c>
      <c r="C12" s="17">
        <v>0.16641145689070899</v>
      </c>
      <c r="D12" s="17">
        <v>0.155895078398298</v>
      </c>
      <c r="E12" s="17">
        <v>0.13985194792727201</v>
      </c>
      <c r="F12" s="17">
        <v>0.18942830217951101</v>
      </c>
      <c r="G12" s="17">
        <v>0.15266559219560499</v>
      </c>
      <c r="H12" s="17">
        <v>0.20524305886456001</v>
      </c>
      <c r="I12" s="17">
        <v>0.16130608098924201</v>
      </c>
      <c r="J12" s="17"/>
      <c r="K12" s="17">
        <v>0.168451847948352</v>
      </c>
      <c r="L12" s="17">
        <v>0.16426302525190301</v>
      </c>
      <c r="M12" s="17"/>
      <c r="N12" s="17">
        <v>0.13742626069123501</v>
      </c>
      <c r="O12" s="17">
        <v>0.17661587893084399</v>
      </c>
      <c r="P12" s="17">
        <v>0.18727913602545301</v>
      </c>
      <c r="Q12" s="17">
        <v>0.20976161083812001</v>
      </c>
      <c r="R12" s="17">
        <v>0.144352553618628</v>
      </c>
      <c r="S12" s="17"/>
      <c r="T12" s="17">
        <v>0.17923749200137401</v>
      </c>
      <c r="U12" s="17">
        <v>0.157592008983684</v>
      </c>
      <c r="V12" s="17">
        <v>0.173541791222559</v>
      </c>
      <c r="W12" s="17">
        <v>0.19429211683554001</v>
      </c>
      <c r="X12" s="17">
        <v>0.177876652791295</v>
      </c>
    </row>
    <row r="13" spans="2:24">
      <c r="B13" s="18" t="s">
        <v>144</v>
      </c>
      <c r="C13" s="17">
        <v>0.156922385681912</v>
      </c>
      <c r="D13" s="17">
        <v>0.178384567286032</v>
      </c>
      <c r="E13" s="17">
        <v>0.164000320787895</v>
      </c>
      <c r="F13" s="17">
        <v>0.176445502299</v>
      </c>
      <c r="G13" s="17">
        <v>0.159401923918817</v>
      </c>
      <c r="H13" s="17">
        <v>0.13475571099879</v>
      </c>
      <c r="I13" s="17">
        <v>0.13388445440406899</v>
      </c>
      <c r="J13" s="17"/>
      <c r="K13" s="17">
        <v>0.15171868533687499</v>
      </c>
      <c r="L13" s="17">
        <v>0.162785928899639</v>
      </c>
      <c r="M13" s="17"/>
      <c r="N13" s="17">
        <v>0.15829624989086299</v>
      </c>
      <c r="O13" s="17">
        <v>0.14162137684152401</v>
      </c>
      <c r="P13" s="17">
        <v>0.161325392983211</v>
      </c>
      <c r="Q13" s="17">
        <v>0.182546324145128</v>
      </c>
      <c r="R13" s="17">
        <v>0.17308062330163301</v>
      </c>
      <c r="S13" s="17"/>
      <c r="T13" s="17">
        <v>0.178625348496701</v>
      </c>
      <c r="U13" s="17">
        <v>0.154340694716983</v>
      </c>
      <c r="V13" s="17">
        <v>0.17885442939754001</v>
      </c>
      <c r="W13" s="17">
        <v>0.13331438287928599</v>
      </c>
      <c r="X13" s="17">
        <v>0.10772167848097899</v>
      </c>
    </row>
    <row r="14" spans="2:24">
      <c r="B14" s="18" t="s">
        <v>61</v>
      </c>
      <c r="C14" s="19">
        <v>7.4448049816722595E-2</v>
      </c>
      <c r="D14" s="19">
        <v>5.9640004528590002E-2</v>
      </c>
      <c r="E14" s="19">
        <v>5.2162966673124297E-2</v>
      </c>
      <c r="F14" s="19">
        <v>5.8987155980228599E-2</v>
      </c>
      <c r="G14" s="19">
        <v>7.0167729483063102E-2</v>
      </c>
      <c r="H14" s="19">
        <v>6.9610481986531095E-2</v>
      </c>
      <c r="I14" s="19">
        <v>0.121715767974978</v>
      </c>
      <c r="J14" s="19"/>
      <c r="K14" s="19">
        <v>5.4509488882581801E-2</v>
      </c>
      <c r="L14" s="19">
        <v>9.2314318904067397E-2</v>
      </c>
      <c r="M14" s="19"/>
      <c r="N14" s="19">
        <v>7.7593738523775602E-2</v>
      </c>
      <c r="O14" s="19">
        <v>6.0884086322011199E-2</v>
      </c>
      <c r="P14" s="19">
        <v>7.9786485980660696E-2</v>
      </c>
      <c r="Q14" s="19">
        <v>5.5903543364289002E-2</v>
      </c>
      <c r="R14" s="19">
        <v>4.3119723941373402E-2</v>
      </c>
      <c r="S14" s="19"/>
      <c r="T14" s="19">
        <v>5.8822819023162498E-2</v>
      </c>
      <c r="U14" s="19">
        <v>6.4389800655972704E-2</v>
      </c>
      <c r="V14" s="19">
        <v>4.3353300448261599E-2</v>
      </c>
      <c r="W14" s="19">
        <v>3.5294346690851103E-2</v>
      </c>
      <c r="X14" s="19">
        <v>7.61921994851191E-2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X19"/>
  <sheetViews>
    <sheetView showGridLines="0" workbookViewId="0">
      <pane xSplit="2" topLeftCell="L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151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0.101920396766429</v>
      </c>
      <c r="D9" s="17">
        <v>0.12717785928395001</v>
      </c>
      <c r="E9" s="17">
        <v>0.166699428765748</v>
      </c>
      <c r="F9" s="17">
        <v>0.113565148524196</v>
      </c>
      <c r="G9" s="17">
        <v>9.3820990437907203E-2</v>
      </c>
      <c r="H9" s="17">
        <v>6.5133992730797299E-2</v>
      </c>
      <c r="I9" s="17">
        <v>5.4235392138414697E-2</v>
      </c>
      <c r="J9" s="17"/>
      <c r="K9" s="17">
        <v>0.11671232232390299</v>
      </c>
      <c r="L9" s="17">
        <v>8.7970068955187095E-2</v>
      </c>
      <c r="M9" s="17"/>
      <c r="N9" s="17">
        <v>7.7631997542017397E-2</v>
      </c>
      <c r="O9" s="17">
        <v>0.100070504992951</v>
      </c>
      <c r="P9" s="17">
        <v>9.4183076249512401E-2</v>
      </c>
      <c r="Q9" s="17">
        <v>0.114372437399582</v>
      </c>
      <c r="R9" s="17">
        <v>0.18099528402736101</v>
      </c>
      <c r="S9" s="17"/>
      <c r="T9" s="17">
        <v>0.14376601145898599</v>
      </c>
      <c r="U9" s="17">
        <v>0.110569122776427</v>
      </c>
      <c r="V9" s="17">
        <v>0.108046945587912</v>
      </c>
      <c r="W9" s="17">
        <v>9.7796159946922395E-2</v>
      </c>
      <c r="X9" s="17">
        <v>7.1623375512335594E-2</v>
      </c>
    </row>
    <row r="10" spans="2:24">
      <c r="B10" s="18" t="s">
        <v>141</v>
      </c>
      <c r="C10" s="17">
        <v>0.18440364227327799</v>
      </c>
      <c r="D10" s="17">
        <v>0.18268182044709</v>
      </c>
      <c r="E10" s="17">
        <v>0.25166537622854102</v>
      </c>
      <c r="F10" s="17">
        <v>0.24314424087595901</v>
      </c>
      <c r="G10" s="17">
        <v>0.18861720248254599</v>
      </c>
      <c r="H10" s="17">
        <v>0.178154090937514</v>
      </c>
      <c r="I10" s="17">
        <v>8.3628459810353495E-2</v>
      </c>
      <c r="J10" s="17"/>
      <c r="K10" s="17">
        <v>0.19945945216334701</v>
      </c>
      <c r="L10" s="17">
        <v>0.170604431979896</v>
      </c>
      <c r="M10" s="17"/>
      <c r="N10" s="17">
        <v>0.13569029579063699</v>
      </c>
      <c r="O10" s="17">
        <v>0.196700790065482</v>
      </c>
      <c r="P10" s="17">
        <v>0.17555764015112901</v>
      </c>
      <c r="Q10" s="17">
        <v>0.27046110280727398</v>
      </c>
      <c r="R10" s="17">
        <v>0.24099864801117499</v>
      </c>
      <c r="S10" s="17"/>
      <c r="T10" s="17">
        <v>0.25379464057430901</v>
      </c>
      <c r="U10" s="17">
        <v>0.16644494016085001</v>
      </c>
      <c r="V10" s="17">
        <v>0.22936630959222001</v>
      </c>
      <c r="W10" s="17">
        <v>0.16534857284597801</v>
      </c>
      <c r="X10" s="17">
        <v>0.180068726399149</v>
      </c>
    </row>
    <row r="11" spans="2:24">
      <c r="B11" s="18" t="s">
        <v>142</v>
      </c>
      <c r="C11" s="17">
        <v>0.286069229370714</v>
      </c>
      <c r="D11" s="17">
        <v>0.263024577498778</v>
      </c>
      <c r="E11" s="17">
        <v>0.22682053130478699</v>
      </c>
      <c r="F11" s="17">
        <v>0.26277339412205097</v>
      </c>
      <c r="G11" s="17">
        <v>0.30631532605182699</v>
      </c>
      <c r="H11" s="17">
        <v>0.34430509250362101</v>
      </c>
      <c r="I11" s="17">
        <v>0.31305887995350901</v>
      </c>
      <c r="J11" s="17"/>
      <c r="K11" s="17">
        <v>0.292242825975703</v>
      </c>
      <c r="L11" s="17">
        <v>0.28145446666644902</v>
      </c>
      <c r="M11" s="17"/>
      <c r="N11" s="17">
        <v>0.31092164726955401</v>
      </c>
      <c r="O11" s="17">
        <v>0.28021975468457999</v>
      </c>
      <c r="P11" s="17">
        <v>0.30220062167541301</v>
      </c>
      <c r="Q11" s="17">
        <v>0.29211943648511202</v>
      </c>
      <c r="R11" s="17">
        <v>0.206874156244819</v>
      </c>
      <c r="S11" s="17"/>
      <c r="T11" s="17">
        <v>0.25765287280468901</v>
      </c>
      <c r="U11" s="17">
        <v>0.29286246060985699</v>
      </c>
      <c r="V11" s="17">
        <v>0.304183148369157</v>
      </c>
      <c r="W11" s="17">
        <v>0.26725442232837499</v>
      </c>
      <c r="X11" s="17">
        <v>0.36905999267242801</v>
      </c>
    </row>
    <row r="12" spans="2:24">
      <c r="B12" s="18" t="s">
        <v>143</v>
      </c>
      <c r="C12" s="17">
        <v>0.16135633251830001</v>
      </c>
      <c r="D12" s="17">
        <v>0.184105522045553</v>
      </c>
      <c r="E12" s="17">
        <v>0.15870366529816701</v>
      </c>
      <c r="F12" s="17">
        <v>0.16152311386968901</v>
      </c>
      <c r="G12" s="17">
        <v>0.158653357406804</v>
      </c>
      <c r="H12" s="17">
        <v>0.181187603002746</v>
      </c>
      <c r="I12" s="17">
        <v>0.137226418372659</v>
      </c>
      <c r="J12" s="17"/>
      <c r="K12" s="17">
        <v>0.151499999899568</v>
      </c>
      <c r="L12" s="17">
        <v>0.16982454441394401</v>
      </c>
      <c r="M12" s="17"/>
      <c r="N12" s="17">
        <v>0.15926784271117</v>
      </c>
      <c r="O12" s="17">
        <v>0.16330048618043499</v>
      </c>
      <c r="P12" s="17">
        <v>0.18409909555805901</v>
      </c>
      <c r="Q12" s="17">
        <v>0.13557135646785301</v>
      </c>
      <c r="R12" s="17">
        <v>0.157677996143124</v>
      </c>
      <c r="S12" s="17"/>
      <c r="T12" s="17">
        <v>0.15405038686547101</v>
      </c>
      <c r="U12" s="17">
        <v>0.177111290580658</v>
      </c>
      <c r="V12" s="17">
        <v>0.12607835078286</v>
      </c>
      <c r="W12" s="17">
        <v>0.20998233814290601</v>
      </c>
      <c r="X12" s="17">
        <v>0.123884295589969</v>
      </c>
    </row>
    <row r="13" spans="2:24">
      <c r="B13" s="18" t="s">
        <v>144</v>
      </c>
      <c r="C13" s="17">
        <v>0.17191056576256</v>
      </c>
      <c r="D13" s="17">
        <v>0.13884112255251599</v>
      </c>
      <c r="E13" s="17">
        <v>0.13257383115761601</v>
      </c>
      <c r="F13" s="17">
        <v>0.13635955567799499</v>
      </c>
      <c r="G13" s="17">
        <v>0.17413358478757299</v>
      </c>
      <c r="H13" s="17">
        <v>0.15163986785315201</v>
      </c>
      <c r="I13" s="17">
        <v>0.26660465110831799</v>
      </c>
      <c r="J13" s="17"/>
      <c r="K13" s="17">
        <v>0.168397941727124</v>
      </c>
      <c r="L13" s="17">
        <v>0.17619579073089101</v>
      </c>
      <c r="M13" s="17"/>
      <c r="N13" s="17">
        <v>0.18774725694417399</v>
      </c>
      <c r="O13" s="17">
        <v>0.17799765561432501</v>
      </c>
      <c r="P13" s="17">
        <v>0.169506752825164</v>
      </c>
      <c r="Q13" s="17">
        <v>0.120966540163986</v>
      </c>
      <c r="R13" s="17">
        <v>0.15530733684634401</v>
      </c>
      <c r="S13" s="17"/>
      <c r="T13" s="17">
        <v>0.13441280160171801</v>
      </c>
      <c r="U13" s="17">
        <v>0.17203952663215699</v>
      </c>
      <c r="V13" s="17">
        <v>0.16705720518509801</v>
      </c>
      <c r="W13" s="17">
        <v>0.17335699559154799</v>
      </c>
      <c r="X13" s="17">
        <v>0.154066082786005</v>
      </c>
    </row>
    <row r="14" spans="2:24">
      <c r="B14" s="18" t="s">
        <v>61</v>
      </c>
      <c r="C14" s="19">
        <v>9.43398333087202E-2</v>
      </c>
      <c r="D14" s="19">
        <v>0.10416909817211301</v>
      </c>
      <c r="E14" s="19">
        <v>6.3537167245140094E-2</v>
      </c>
      <c r="F14" s="19">
        <v>8.2634546930111602E-2</v>
      </c>
      <c r="G14" s="19">
        <v>7.8459538833343001E-2</v>
      </c>
      <c r="H14" s="19">
        <v>7.9579352972169504E-2</v>
      </c>
      <c r="I14" s="19">
        <v>0.14524619861674501</v>
      </c>
      <c r="J14" s="19"/>
      <c r="K14" s="19">
        <v>7.1687457910354302E-2</v>
      </c>
      <c r="L14" s="19">
        <v>0.11395069725363299</v>
      </c>
      <c r="M14" s="19"/>
      <c r="N14" s="19">
        <v>0.12874095974244701</v>
      </c>
      <c r="O14" s="19">
        <v>8.1710808462227003E-2</v>
      </c>
      <c r="P14" s="19">
        <v>7.4452813540722904E-2</v>
      </c>
      <c r="Q14" s="19">
        <v>6.65091266761937E-2</v>
      </c>
      <c r="R14" s="19">
        <v>5.8146578727176497E-2</v>
      </c>
      <c r="S14" s="19"/>
      <c r="T14" s="19">
        <v>5.6323286694827897E-2</v>
      </c>
      <c r="U14" s="19">
        <v>8.0972659240049594E-2</v>
      </c>
      <c r="V14" s="19">
        <v>6.5268040482753295E-2</v>
      </c>
      <c r="W14" s="19">
        <v>8.6261511144271497E-2</v>
      </c>
      <c r="X14" s="19">
        <v>0.101297527040112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X19"/>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152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0.105420045578</v>
      </c>
      <c r="D9" s="17">
        <v>0.108457338023359</v>
      </c>
      <c r="E9" s="17">
        <v>0.16810993639201799</v>
      </c>
      <c r="F9" s="17">
        <v>0.125379941218103</v>
      </c>
      <c r="G9" s="17">
        <v>9.7681077000585606E-2</v>
      </c>
      <c r="H9" s="17">
        <v>7.12031603987546E-2</v>
      </c>
      <c r="I9" s="17">
        <v>6.5328628712317802E-2</v>
      </c>
      <c r="J9" s="17"/>
      <c r="K9" s="17">
        <v>0.12065126821975</v>
      </c>
      <c r="L9" s="17">
        <v>9.1057759123589599E-2</v>
      </c>
      <c r="M9" s="17"/>
      <c r="N9" s="17">
        <v>8.8730502474130807E-2</v>
      </c>
      <c r="O9" s="17">
        <v>9.4643825762873501E-2</v>
      </c>
      <c r="P9" s="17">
        <v>9.8443156073138194E-2</v>
      </c>
      <c r="Q9" s="17">
        <v>0.10125934678384101</v>
      </c>
      <c r="R9" s="17">
        <v>0.205116260656588</v>
      </c>
      <c r="S9" s="17"/>
      <c r="T9" s="17">
        <v>0.165888128327801</v>
      </c>
      <c r="U9" s="17">
        <v>0.107140215347343</v>
      </c>
      <c r="V9" s="17">
        <v>0.108480021350218</v>
      </c>
      <c r="W9" s="17">
        <v>7.2867929231459697E-2</v>
      </c>
      <c r="X9" s="17">
        <v>9.0334271757108495E-2</v>
      </c>
    </row>
    <row r="10" spans="2:24">
      <c r="B10" s="18" t="s">
        <v>141</v>
      </c>
      <c r="C10" s="17">
        <v>0.220799521766396</v>
      </c>
      <c r="D10" s="17">
        <v>0.24678354673094999</v>
      </c>
      <c r="E10" s="17">
        <v>0.28193875200427099</v>
      </c>
      <c r="F10" s="17">
        <v>0.23826418271484801</v>
      </c>
      <c r="G10" s="17">
        <v>0.21280199463621899</v>
      </c>
      <c r="H10" s="17">
        <v>0.20537232561608099</v>
      </c>
      <c r="I10" s="17">
        <v>0.15643854063245799</v>
      </c>
      <c r="J10" s="17"/>
      <c r="K10" s="17">
        <v>0.23970576534765101</v>
      </c>
      <c r="L10" s="17">
        <v>0.20341786969113901</v>
      </c>
      <c r="M10" s="17"/>
      <c r="N10" s="17">
        <v>0.16358238902039601</v>
      </c>
      <c r="O10" s="17">
        <v>0.23383434857664001</v>
      </c>
      <c r="P10" s="17">
        <v>0.23872605797701599</v>
      </c>
      <c r="Q10" s="17">
        <v>0.23842377001690801</v>
      </c>
      <c r="R10" s="17">
        <v>0.28579721662436502</v>
      </c>
      <c r="S10" s="17"/>
      <c r="T10" s="17">
        <v>0.27141476163307399</v>
      </c>
      <c r="U10" s="17">
        <v>0.229819511309548</v>
      </c>
      <c r="V10" s="17">
        <v>0.24544040967692701</v>
      </c>
      <c r="W10" s="17">
        <v>0.26787893699869803</v>
      </c>
      <c r="X10" s="17">
        <v>0.19151021450823499</v>
      </c>
    </row>
    <row r="11" spans="2:24">
      <c r="B11" s="18" t="s">
        <v>142</v>
      </c>
      <c r="C11" s="17">
        <v>0.29333568032874702</v>
      </c>
      <c r="D11" s="17">
        <v>0.25083317378770098</v>
      </c>
      <c r="E11" s="17">
        <v>0.23438121581185201</v>
      </c>
      <c r="F11" s="17">
        <v>0.32068272888710198</v>
      </c>
      <c r="G11" s="17">
        <v>0.32243919150149097</v>
      </c>
      <c r="H11" s="17">
        <v>0.32691948521906</v>
      </c>
      <c r="I11" s="17">
        <v>0.30096165101947497</v>
      </c>
      <c r="J11" s="17"/>
      <c r="K11" s="17">
        <v>0.28270076946364697</v>
      </c>
      <c r="L11" s="17">
        <v>0.30321921059449197</v>
      </c>
      <c r="M11" s="17"/>
      <c r="N11" s="17">
        <v>0.30826280213501001</v>
      </c>
      <c r="O11" s="17">
        <v>0.26126075550062799</v>
      </c>
      <c r="P11" s="17">
        <v>0.34247898469962601</v>
      </c>
      <c r="Q11" s="17">
        <v>0.283120066341568</v>
      </c>
      <c r="R11" s="17">
        <v>0.27845935352203599</v>
      </c>
      <c r="S11" s="17"/>
      <c r="T11" s="17">
        <v>0.29034817416067099</v>
      </c>
      <c r="U11" s="17">
        <v>0.26805097565866198</v>
      </c>
      <c r="V11" s="17">
        <v>0.31338054126499598</v>
      </c>
      <c r="W11" s="17">
        <v>0.281060052303088</v>
      </c>
      <c r="X11" s="17">
        <v>0.35603906264801</v>
      </c>
    </row>
    <row r="12" spans="2:24">
      <c r="B12" s="18" t="s">
        <v>143</v>
      </c>
      <c r="C12" s="17">
        <v>0.124079351202949</v>
      </c>
      <c r="D12" s="17">
        <v>0.13565587811339899</v>
      </c>
      <c r="E12" s="17">
        <v>0.132339100561778</v>
      </c>
      <c r="F12" s="17">
        <v>0.12775675184913199</v>
      </c>
      <c r="G12" s="17">
        <v>0.123650490349852</v>
      </c>
      <c r="H12" s="17">
        <v>0.12700755272111</v>
      </c>
      <c r="I12" s="17">
        <v>0.105083294971079</v>
      </c>
      <c r="J12" s="17"/>
      <c r="K12" s="17">
        <v>0.128859849637881</v>
      </c>
      <c r="L12" s="17">
        <v>0.12002277443432401</v>
      </c>
      <c r="M12" s="17"/>
      <c r="N12" s="17">
        <v>0.12932711126684401</v>
      </c>
      <c r="O12" s="17">
        <v>0.14383309067814501</v>
      </c>
      <c r="P12" s="17">
        <v>0.113447419158209</v>
      </c>
      <c r="Q12" s="17">
        <v>0.115040252148592</v>
      </c>
      <c r="R12" s="17">
        <v>8.9826193841004903E-2</v>
      </c>
      <c r="S12" s="17"/>
      <c r="T12" s="17">
        <v>0.108689072809977</v>
      </c>
      <c r="U12" s="17">
        <v>0.144015076099305</v>
      </c>
      <c r="V12" s="17">
        <v>0.10064917869522599</v>
      </c>
      <c r="W12" s="17">
        <v>0.13761141628241</v>
      </c>
      <c r="X12" s="17">
        <v>9.8793995631547296E-2</v>
      </c>
    </row>
    <row r="13" spans="2:24">
      <c r="B13" s="18" t="s">
        <v>144</v>
      </c>
      <c r="C13" s="17">
        <v>0.118129758193769</v>
      </c>
      <c r="D13" s="17">
        <v>9.9032593090586707E-2</v>
      </c>
      <c r="E13" s="17">
        <v>0.112904752542377</v>
      </c>
      <c r="F13" s="17">
        <v>9.06804851623223E-2</v>
      </c>
      <c r="G13" s="17">
        <v>0.14337817098981701</v>
      </c>
      <c r="H13" s="17">
        <v>0.113936615658917</v>
      </c>
      <c r="I13" s="17">
        <v>0.13974203967042401</v>
      </c>
      <c r="J13" s="17"/>
      <c r="K13" s="17">
        <v>0.13399414912924201</v>
      </c>
      <c r="L13" s="17">
        <v>0.10321171777087</v>
      </c>
      <c r="M13" s="17"/>
      <c r="N13" s="17">
        <v>0.14967839788155701</v>
      </c>
      <c r="O13" s="17">
        <v>0.121657786215286</v>
      </c>
      <c r="P13" s="17">
        <v>0.107302560575147</v>
      </c>
      <c r="Q13" s="17">
        <v>0.117313795562655</v>
      </c>
      <c r="R13" s="17">
        <v>7.2189828772768999E-2</v>
      </c>
      <c r="S13" s="17"/>
      <c r="T13" s="17">
        <v>7.7130388399904104E-2</v>
      </c>
      <c r="U13" s="17">
        <v>0.135775485433166</v>
      </c>
      <c r="V13" s="17">
        <v>0.108899113741367</v>
      </c>
      <c r="W13" s="17">
        <v>0.11834422397338901</v>
      </c>
      <c r="X13" s="17">
        <v>7.7469688863407105E-2</v>
      </c>
    </row>
    <row r="14" spans="2:24">
      <c r="B14" s="18" t="s">
        <v>61</v>
      </c>
      <c r="C14" s="19">
        <v>0.13823564293013901</v>
      </c>
      <c r="D14" s="19">
        <v>0.159237470254004</v>
      </c>
      <c r="E14" s="19">
        <v>7.0326242687703905E-2</v>
      </c>
      <c r="F14" s="19">
        <v>9.7235910168492604E-2</v>
      </c>
      <c r="G14" s="19">
        <v>0.100049075522035</v>
      </c>
      <c r="H14" s="19">
        <v>0.155560860386078</v>
      </c>
      <c r="I14" s="19">
        <v>0.232445844994247</v>
      </c>
      <c r="J14" s="19"/>
      <c r="K14" s="19">
        <v>9.4088198201828593E-2</v>
      </c>
      <c r="L14" s="19">
        <v>0.179070668385586</v>
      </c>
      <c r="M14" s="19"/>
      <c r="N14" s="19">
        <v>0.16041879722206301</v>
      </c>
      <c r="O14" s="19">
        <v>0.14477019326642701</v>
      </c>
      <c r="P14" s="19">
        <v>9.96018215168641E-2</v>
      </c>
      <c r="Q14" s="19">
        <v>0.14484276914643601</v>
      </c>
      <c r="R14" s="19">
        <v>6.8611146583237706E-2</v>
      </c>
      <c r="S14" s="19"/>
      <c r="T14" s="19">
        <v>8.6529474668573303E-2</v>
      </c>
      <c r="U14" s="19">
        <v>0.115198736151976</v>
      </c>
      <c r="V14" s="19">
        <v>0.12315073527126499</v>
      </c>
      <c r="W14" s="19">
        <v>0.12223744121095501</v>
      </c>
      <c r="X14" s="19">
        <v>0.185852766591692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X19"/>
  <sheetViews>
    <sheetView showGridLines="0" workbookViewId="0">
      <pane xSplit="2" topLeftCell="O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153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140</v>
      </c>
      <c r="C9" s="17">
        <v>0.118789581035459</v>
      </c>
      <c r="D9" s="17">
        <v>0.13238236964328201</v>
      </c>
      <c r="E9" s="17">
        <v>0.17858343467092699</v>
      </c>
      <c r="F9" s="17">
        <v>0.15252362712384601</v>
      </c>
      <c r="G9" s="17">
        <v>9.2336416878983807E-2</v>
      </c>
      <c r="H9" s="17">
        <v>8.2045266476646103E-2</v>
      </c>
      <c r="I9" s="17">
        <v>7.9711472318356E-2</v>
      </c>
      <c r="J9" s="17"/>
      <c r="K9" s="17">
        <v>0.124396122858129</v>
      </c>
      <c r="L9" s="17">
        <v>0.11389950636952401</v>
      </c>
      <c r="M9" s="17"/>
      <c r="N9" s="17">
        <v>0.110628483415386</v>
      </c>
      <c r="O9" s="17">
        <v>0.11143469682195099</v>
      </c>
      <c r="P9" s="17">
        <v>9.2430947509181099E-2</v>
      </c>
      <c r="Q9" s="17">
        <v>0.117842378458208</v>
      </c>
      <c r="R9" s="17">
        <v>0.21933185232138999</v>
      </c>
      <c r="S9" s="17"/>
      <c r="T9" s="17">
        <v>0.196845280237924</v>
      </c>
      <c r="U9" s="17">
        <v>8.8707262561986994E-2</v>
      </c>
      <c r="V9" s="17">
        <v>0.105097944234098</v>
      </c>
      <c r="W9" s="17">
        <v>0.13187254991306999</v>
      </c>
      <c r="X9" s="17">
        <v>0.109809430511133</v>
      </c>
    </row>
    <row r="10" spans="2:24">
      <c r="B10" s="18" t="s">
        <v>141</v>
      </c>
      <c r="C10" s="17">
        <v>0.24065292065350499</v>
      </c>
      <c r="D10" s="17">
        <v>0.23559676957193601</v>
      </c>
      <c r="E10" s="17">
        <v>0.31892292581027998</v>
      </c>
      <c r="F10" s="17">
        <v>0.230328465866563</v>
      </c>
      <c r="G10" s="17">
        <v>0.22192116410033699</v>
      </c>
      <c r="H10" s="17">
        <v>0.21470892860912499</v>
      </c>
      <c r="I10" s="17">
        <v>0.22132840504260801</v>
      </c>
      <c r="J10" s="17"/>
      <c r="K10" s="17">
        <v>0.25272024061444198</v>
      </c>
      <c r="L10" s="17">
        <v>0.229073602557264</v>
      </c>
      <c r="M10" s="17"/>
      <c r="N10" s="17">
        <v>0.213698033996991</v>
      </c>
      <c r="O10" s="17">
        <v>0.239297585913338</v>
      </c>
      <c r="P10" s="17">
        <v>0.27161683156863597</v>
      </c>
      <c r="Q10" s="17">
        <v>0.26124498517261202</v>
      </c>
      <c r="R10" s="17">
        <v>0.268728499086751</v>
      </c>
      <c r="S10" s="17"/>
      <c r="T10" s="17">
        <v>0.26782203989192999</v>
      </c>
      <c r="U10" s="17">
        <v>0.25147810360541301</v>
      </c>
      <c r="V10" s="17">
        <v>0.30353413275569702</v>
      </c>
      <c r="W10" s="17">
        <v>0.255501513533196</v>
      </c>
      <c r="X10" s="17">
        <v>0.222683067930145</v>
      </c>
    </row>
    <row r="11" spans="2:24">
      <c r="B11" s="18" t="s">
        <v>142</v>
      </c>
      <c r="C11" s="17">
        <v>0.30266196771886</v>
      </c>
      <c r="D11" s="17">
        <v>0.27698187981271999</v>
      </c>
      <c r="E11" s="17">
        <v>0.208775877360036</v>
      </c>
      <c r="F11" s="17">
        <v>0.30298005529665301</v>
      </c>
      <c r="G11" s="17">
        <v>0.34363594198512398</v>
      </c>
      <c r="H11" s="17">
        <v>0.343750985474995</v>
      </c>
      <c r="I11" s="17">
        <v>0.33498569520155302</v>
      </c>
      <c r="J11" s="17"/>
      <c r="K11" s="17">
        <v>0.31299841163425002</v>
      </c>
      <c r="L11" s="17">
        <v>0.29406125414780698</v>
      </c>
      <c r="M11" s="17"/>
      <c r="N11" s="17">
        <v>0.31594682438997002</v>
      </c>
      <c r="O11" s="17">
        <v>0.28492677652856002</v>
      </c>
      <c r="P11" s="17">
        <v>0.343113078327279</v>
      </c>
      <c r="Q11" s="17">
        <v>0.35905837602470397</v>
      </c>
      <c r="R11" s="17">
        <v>0.227587695143457</v>
      </c>
      <c r="S11" s="17"/>
      <c r="T11" s="17">
        <v>0.26139560371363701</v>
      </c>
      <c r="U11" s="17">
        <v>0.28954192958128899</v>
      </c>
      <c r="V11" s="17">
        <v>0.32695899854986199</v>
      </c>
      <c r="W11" s="17">
        <v>0.29614425267991301</v>
      </c>
      <c r="X11" s="17">
        <v>0.34897011974391301</v>
      </c>
    </row>
    <row r="12" spans="2:24">
      <c r="B12" s="18" t="s">
        <v>143</v>
      </c>
      <c r="C12" s="17">
        <v>0.139482119069159</v>
      </c>
      <c r="D12" s="17">
        <v>0.13965297700241899</v>
      </c>
      <c r="E12" s="17">
        <v>0.158026540170911</v>
      </c>
      <c r="F12" s="17">
        <v>0.13023150111835999</v>
      </c>
      <c r="G12" s="17">
        <v>0.11280280342360501</v>
      </c>
      <c r="H12" s="17">
        <v>0.16236209253916201</v>
      </c>
      <c r="I12" s="17">
        <v>0.138134906233743</v>
      </c>
      <c r="J12" s="17"/>
      <c r="K12" s="17">
        <v>0.125681435830545</v>
      </c>
      <c r="L12" s="17">
        <v>0.15265458861696499</v>
      </c>
      <c r="M12" s="17"/>
      <c r="N12" s="17">
        <v>0.11975081084082401</v>
      </c>
      <c r="O12" s="17">
        <v>0.16847508851961601</v>
      </c>
      <c r="P12" s="17">
        <v>0.16028675060281</v>
      </c>
      <c r="Q12" s="17">
        <v>0.117545338132535</v>
      </c>
      <c r="R12" s="17">
        <v>9.6266015587049295E-2</v>
      </c>
      <c r="S12" s="17"/>
      <c r="T12" s="17">
        <v>0.13846568482066601</v>
      </c>
      <c r="U12" s="17">
        <v>0.17066814136327299</v>
      </c>
      <c r="V12" s="17">
        <v>9.1155689037249202E-2</v>
      </c>
      <c r="W12" s="17">
        <v>0.12629897094772699</v>
      </c>
      <c r="X12" s="17">
        <v>0.146250011234245</v>
      </c>
    </row>
    <row r="13" spans="2:24">
      <c r="B13" s="18" t="s">
        <v>144</v>
      </c>
      <c r="C13" s="17">
        <v>0.13695912016091699</v>
      </c>
      <c r="D13" s="17">
        <v>0.139226132525227</v>
      </c>
      <c r="E13" s="17">
        <v>9.1824505360258005E-2</v>
      </c>
      <c r="F13" s="17">
        <v>0.118312079695455</v>
      </c>
      <c r="G13" s="17">
        <v>0.164705536001996</v>
      </c>
      <c r="H13" s="17">
        <v>0.13424091197540899</v>
      </c>
      <c r="I13" s="17">
        <v>0.166718008725288</v>
      </c>
      <c r="J13" s="17"/>
      <c r="K13" s="17">
        <v>0.13637571988389899</v>
      </c>
      <c r="L13" s="17">
        <v>0.13722378192266199</v>
      </c>
      <c r="M13" s="17"/>
      <c r="N13" s="17">
        <v>0.16937236399098199</v>
      </c>
      <c r="O13" s="17">
        <v>0.14178061736227701</v>
      </c>
      <c r="P13" s="17">
        <v>9.3379047920908606E-2</v>
      </c>
      <c r="Q13" s="17">
        <v>0.108134192834054</v>
      </c>
      <c r="R13" s="17">
        <v>0.13003172602625299</v>
      </c>
      <c r="S13" s="17"/>
      <c r="T13" s="17">
        <v>9.5006577092459604E-2</v>
      </c>
      <c r="U13" s="17">
        <v>0.15363076480032301</v>
      </c>
      <c r="V13" s="17">
        <v>0.14530157924411599</v>
      </c>
      <c r="W13" s="17">
        <v>0.143172535522363</v>
      </c>
      <c r="X13" s="17">
        <v>8.4062728777432094E-2</v>
      </c>
    </row>
    <row r="14" spans="2:24">
      <c r="B14" s="18" t="s">
        <v>61</v>
      </c>
      <c r="C14" s="19">
        <v>6.1454291362099303E-2</v>
      </c>
      <c r="D14" s="19">
        <v>7.6159871444415495E-2</v>
      </c>
      <c r="E14" s="19">
        <v>4.38667166275881E-2</v>
      </c>
      <c r="F14" s="19">
        <v>6.5624270899122802E-2</v>
      </c>
      <c r="G14" s="19">
        <v>6.4598137609955003E-2</v>
      </c>
      <c r="H14" s="19">
        <v>6.2891814924662406E-2</v>
      </c>
      <c r="I14" s="19">
        <v>5.91215124784523E-2</v>
      </c>
      <c r="J14" s="19"/>
      <c r="K14" s="19">
        <v>4.7828069178734597E-2</v>
      </c>
      <c r="L14" s="19">
        <v>7.3087266385777699E-2</v>
      </c>
      <c r="M14" s="19"/>
      <c r="N14" s="19">
        <v>7.0603483365846195E-2</v>
      </c>
      <c r="O14" s="19">
        <v>5.4085234854258597E-2</v>
      </c>
      <c r="P14" s="19">
        <v>3.9173344071184502E-2</v>
      </c>
      <c r="Q14" s="19">
        <v>3.61747293778866E-2</v>
      </c>
      <c r="R14" s="19">
        <v>5.8054211835098901E-2</v>
      </c>
      <c r="S14" s="19"/>
      <c r="T14" s="19">
        <v>4.0464814243383398E-2</v>
      </c>
      <c r="U14" s="19">
        <v>4.59737980877159E-2</v>
      </c>
      <c r="V14" s="19">
        <v>2.7951656178978102E-2</v>
      </c>
      <c r="W14" s="19">
        <v>4.7010177403729897E-2</v>
      </c>
      <c r="X14" s="19">
        <v>8.8224641803132803E-2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X25"/>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154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29.1">
      <c r="B9" s="18" t="s">
        <v>155</v>
      </c>
      <c r="C9" s="17">
        <v>0.45007152737895301</v>
      </c>
      <c r="D9" s="17">
        <v>0.42713933460216003</v>
      </c>
      <c r="E9" s="17">
        <v>0.42946172716395697</v>
      </c>
      <c r="F9" s="17">
        <v>0.45125928825371903</v>
      </c>
      <c r="G9" s="17">
        <v>0.41650107113252699</v>
      </c>
      <c r="H9" s="17">
        <v>0.49365245454971202</v>
      </c>
      <c r="I9" s="17">
        <v>0.47905728150549198</v>
      </c>
      <c r="J9" s="17"/>
      <c r="K9" s="17">
        <v>0.446047473525227</v>
      </c>
      <c r="L9" s="17">
        <v>0.45623585497969998</v>
      </c>
      <c r="M9" s="17"/>
      <c r="N9" s="17">
        <v>0.45308143011060698</v>
      </c>
      <c r="O9" s="17">
        <v>0.481983949738295</v>
      </c>
      <c r="P9" s="17">
        <v>0.42393572274143199</v>
      </c>
      <c r="Q9" s="17">
        <v>0.45820525424617398</v>
      </c>
      <c r="R9" s="17">
        <v>0.39201296677277198</v>
      </c>
      <c r="S9" s="17"/>
      <c r="T9" s="17">
        <v>0.40366700264108402</v>
      </c>
      <c r="U9" s="17">
        <v>0.44820852991853599</v>
      </c>
      <c r="V9" s="17">
        <v>0.48267247261199903</v>
      </c>
      <c r="W9" s="17">
        <v>0.495068632628482</v>
      </c>
      <c r="X9" s="17">
        <v>0.44408053545216902</v>
      </c>
    </row>
    <row r="10" spans="2:24" ht="43.5">
      <c r="B10" s="18" t="s">
        <v>156</v>
      </c>
      <c r="C10" s="17">
        <v>0.33784037451059201</v>
      </c>
      <c r="D10" s="17">
        <v>0.28883685158354899</v>
      </c>
      <c r="E10" s="17">
        <v>0.33653696503584402</v>
      </c>
      <c r="F10" s="17">
        <v>0.36834223039549102</v>
      </c>
      <c r="G10" s="17">
        <v>0.31607774825979301</v>
      </c>
      <c r="H10" s="17">
        <v>0.35860527479613202</v>
      </c>
      <c r="I10" s="17">
        <v>0.35014919940005501</v>
      </c>
      <c r="J10" s="17"/>
      <c r="K10" s="17">
        <v>0.31516189037504899</v>
      </c>
      <c r="L10" s="17">
        <v>0.359687834955632</v>
      </c>
      <c r="M10" s="17"/>
      <c r="N10" s="17">
        <v>0.32634877858497202</v>
      </c>
      <c r="O10" s="17">
        <v>0.32023415087408502</v>
      </c>
      <c r="P10" s="17">
        <v>0.35196537240513698</v>
      </c>
      <c r="Q10" s="17">
        <v>0.39933986465594701</v>
      </c>
      <c r="R10" s="17">
        <v>0.32311068010224397</v>
      </c>
      <c r="S10" s="17"/>
      <c r="T10" s="17">
        <v>0.31338403114491398</v>
      </c>
      <c r="U10" s="17">
        <v>0.33688207546770399</v>
      </c>
      <c r="V10" s="17">
        <v>0.33618913754637902</v>
      </c>
      <c r="W10" s="17">
        <v>0.328032904070093</v>
      </c>
      <c r="X10" s="17">
        <v>0.33125371316348901</v>
      </c>
    </row>
    <row r="11" spans="2:24" ht="43.5">
      <c r="B11" s="18" t="s">
        <v>157</v>
      </c>
      <c r="C11" s="17">
        <v>0.31425463673996601</v>
      </c>
      <c r="D11" s="17">
        <v>0.30430090622946798</v>
      </c>
      <c r="E11" s="17">
        <v>0.307759079744437</v>
      </c>
      <c r="F11" s="17">
        <v>0.29693924428588703</v>
      </c>
      <c r="G11" s="17">
        <v>0.31767803656549398</v>
      </c>
      <c r="H11" s="17">
        <v>0.312565938681723</v>
      </c>
      <c r="I11" s="17">
        <v>0.338612702268698</v>
      </c>
      <c r="J11" s="17"/>
      <c r="K11" s="17">
        <v>0.324607846498779</v>
      </c>
      <c r="L11" s="17">
        <v>0.304710414387386</v>
      </c>
      <c r="M11" s="17"/>
      <c r="N11" s="17">
        <v>0.28763722251552298</v>
      </c>
      <c r="O11" s="17">
        <v>0.34077244246219002</v>
      </c>
      <c r="P11" s="17">
        <v>0.32797233930529301</v>
      </c>
      <c r="Q11" s="17">
        <v>0.28540849127397599</v>
      </c>
      <c r="R11" s="17">
        <v>0.322793044180541</v>
      </c>
      <c r="S11" s="17"/>
      <c r="T11" s="17">
        <v>0.292482549515796</v>
      </c>
      <c r="U11" s="17">
        <v>0.33658571846434199</v>
      </c>
      <c r="V11" s="17">
        <v>0.28988359481471698</v>
      </c>
      <c r="W11" s="17">
        <v>0.35370989243905099</v>
      </c>
      <c r="X11" s="17">
        <v>0.34807498828706701</v>
      </c>
    </row>
    <row r="12" spans="2:24" ht="43.5">
      <c r="B12" s="18" t="s">
        <v>158</v>
      </c>
      <c r="C12" s="17">
        <v>0.28857603371023399</v>
      </c>
      <c r="D12" s="17">
        <v>0.33577286832582898</v>
      </c>
      <c r="E12" s="17">
        <v>0.31585413288282299</v>
      </c>
      <c r="F12" s="17">
        <v>0.29584614287376698</v>
      </c>
      <c r="G12" s="17">
        <v>0.308849527487777</v>
      </c>
      <c r="H12" s="17">
        <v>0.26726199823970498</v>
      </c>
      <c r="I12" s="17">
        <v>0.227068439088841</v>
      </c>
      <c r="J12" s="17"/>
      <c r="K12" s="17">
        <v>0.29342473735926999</v>
      </c>
      <c r="L12" s="17">
        <v>0.28426230808274799</v>
      </c>
      <c r="M12" s="17"/>
      <c r="N12" s="17">
        <v>0.29899543431301201</v>
      </c>
      <c r="O12" s="17">
        <v>0.292539144829977</v>
      </c>
      <c r="P12" s="17">
        <v>0.26660670541522602</v>
      </c>
      <c r="Q12" s="17">
        <v>0.30395593956800099</v>
      </c>
      <c r="R12" s="17">
        <v>0.28263289806064301</v>
      </c>
      <c r="S12" s="17"/>
      <c r="T12" s="17">
        <v>0.30828517604382499</v>
      </c>
      <c r="U12" s="17">
        <v>0.33777589613778902</v>
      </c>
      <c r="V12" s="17">
        <v>0.24015965366686501</v>
      </c>
      <c r="W12" s="17">
        <v>0.27438840493685801</v>
      </c>
      <c r="X12" s="17">
        <v>0.22971993015755099</v>
      </c>
    </row>
    <row r="13" spans="2:24" ht="43.5">
      <c r="B13" s="18" t="s">
        <v>159</v>
      </c>
      <c r="C13" s="17">
        <v>0.245004803170112</v>
      </c>
      <c r="D13" s="17">
        <v>0.27141256982767198</v>
      </c>
      <c r="E13" s="17">
        <v>0.246254601528103</v>
      </c>
      <c r="F13" s="17">
        <v>0.27666873532020098</v>
      </c>
      <c r="G13" s="17">
        <v>0.25126436816386599</v>
      </c>
      <c r="H13" s="17">
        <v>0.21393762024683899</v>
      </c>
      <c r="I13" s="17">
        <v>0.21642999292777701</v>
      </c>
      <c r="J13" s="17"/>
      <c r="K13" s="17">
        <v>0.24932598145812701</v>
      </c>
      <c r="L13" s="17">
        <v>0.241996731049094</v>
      </c>
      <c r="M13" s="17"/>
      <c r="N13" s="17">
        <v>0.22047225123113601</v>
      </c>
      <c r="O13" s="17">
        <v>0.255417166634064</v>
      </c>
      <c r="P13" s="17">
        <v>0.27641268259263602</v>
      </c>
      <c r="Q13" s="17">
        <v>0.22936045424908899</v>
      </c>
      <c r="R13" s="17">
        <v>0.25368748419697001</v>
      </c>
      <c r="S13" s="17"/>
      <c r="T13" s="17">
        <v>0.25304071034390302</v>
      </c>
      <c r="U13" s="17">
        <v>0.24871688207383599</v>
      </c>
      <c r="V13" s="17">
        <v>0.22470814221999499</v>
      </c>
      <c r="W13" s="17">
        <v>0.33390088632999698</v>
      </c>
      <c r="X13" s="17">
        <v>0.234817565468597</v>
      </c>
    </row>
    <row r="14" spans="2:24" ht="43.5">
      <c r="B14" s="18" t="s">
        <v>160</v>
      </c>
      <c r="C14" s="17">
        <v>0.23849211836388801</v>
      </c>
      <c r="D14" s="17">
        <v>0.237900077699532</v>
      </c>
      <c r="E14" s="17">
        <v>0.32171827794836599</v>
      </c>
      <c r="F14" s="17">
        <v>0.20960790922220901</v>
      </c>
      <c r="G14" s="17">
        <v>0.21155441822436499</v>
      </c>
      <c r="H14" s="17">
        <v>0.28198508290584301</v>
      </c>
      <c r="I14" s="17">
        <v>0.18742401922150101</v>
      </c>
      <c r="J14" s="17"/>
      <c r="K14" s="17">
        <v>0.24147775025578899</v>
      </c>
      <c r="L14" s="17">
        <v>0.235750770302354</v>
      </c>
      <c r="M14" s="17"/>
      <c r="N14" s="17">
        <v>0.26547716295816098</v>
      </c>
      <c r="O14" s="17">
        <v>0.221491392086474</v>
      </c>
      <c r="P14" s="17">
        <v>0.24808071815964899</v>
      </c>
      <c r="Q14" s="17">
        <v>0.22327036926963101</v>
      </c>
      <c r="R14" s="17">
        <v>0.25825224493003901</v>
      </c>
      <c r="S14" s="17"/>
      <c r="T14" s="17">
        <v>0.262946273194614</v>
      </c>
      <c r="U14" s="17">
        <v>0.22640683687878099</v>
      </c>
      <c r="V14" s="17">
        <v>0.26828371611645402</v>
      </c>
      <c r="W14" s="17">
        <v>0.25981035791073498</v>
      </c>
      <c r="X14" s="17">
        <v>0.230093841361943</v>
      </c>
    </row>
    <row r="15" spans="2:24" ht="29.1">
      <c r="B15" s="18" t="s">
        <v>161</v>
      </c>
      <c r="C15" s="17">
        <v>0.18692736137594301</v>
      </c>
      <c r="D15" s="17">
        <v>0.16081537934347201</v>
      </c>
      <c r="E15" s="17">
        <v>0.15928047312476001</v>
      </c>
      <c r="F15" s="17">
        <v>0.190609985267918</v>
      </c>
      <c r="G15" s="17">
        <v>0.19344534857142101</v>
      </c>
      <c r="H15" s="17">
        <v>0.18264989267068199</v>
      </c>
      <c r="I15" s="17">
        <v>0.221270228712725</v>
      </c>
      <c r="J15" s="17"/>
      <c r="K15" s="17">
        <v>0.19579720209370799</v>
      </c>
      <c r="L15" s="17">
        <v>0.177221832656142</v>
      </c>
      <c r="M15" s="17"/>
      <c r="N15" s="17">
        <v>0.14024542184907501</v>
      </c>
      <c r="O15" s="17">
        <v>0.20200855654158301</v>
      </c>
      <c r="P15" s="17">
        <v>0.19081250150141499</v>
      </c>
      <c r="Q15" s="17">
        <v>0.213787525445259</v>
      </c>
      <c r="R15" s="17">
        <v>0.23008455726466701</v>
      </c>
      <c r="S15" s="17"/>
      <c r="T15" s="17">
        <v>0.233421577303141</v>
      </c>
      <c r="U15" s="17">
        <v>0.149169168121256</v>
      </c>
      <c r="V15" s="17">
        <v>0.19715934133291299</v>
      </c>
      <c r="W15" s="17">
        <v>0.206897686896413</v>
      </c>
      <c r="X15" s="17">
        <v>0.23863065064618599</v>
      </c>
    </row>
    <row r="16" spans="2:24" ht="43.5">
      <c r="B16" s="18" t="s">
        <v>162</v>
      </c>
      <c r="C16" s="17">
        <v>0.17764904198838799</v>
      </c>
      <c r="D16" s="17">
        <v>0.194345881589959</v>
      </c>
      <c r="E16" s="17">
        <v>0.192642520071753</v>
      </c>
      <c r="F16" s="17">
        <v>0.175076253082105</v>
      </c>
      <c r="G16" s="17">
        <v>0.15579308367196901</v>
      </c>
      <c r="H16" s="17">
        <v>0.185592456774965</v>
      </c>
      <c r="I16" s="17">
        <v>0.16891302021589799</v>
      </c>
      <c r="J16" s="17"/>
      <c r="K16" s="17">
        <v>0.1658156696801</v>
      </c>
      <c r="L16" s="17">
        <v>0.19009434425617</v>
      </c>
      <c r="M16" s="17"/>
      <c r="N16" s="17">
        <v>0.158835524654521</v>
      </c>
      <c r="O16" s="17">
        <v>0.15313087743293299</v>
      </c>
      <c r="P16" s="17">
        <v>0.18650708077497699</v>
      </c>
      <c r="Q16" s="17">
        <v>0.23930082676237599</v>
      </c>
      <c r="R16" s="17">
        <v>0.20680707129016401</v>
      </c>
      <c r="S16" s="17"/>
      <c r="T16" s="17">
        <v>0.18361894599533701</v>
      </c>
      <c r="U16" s="17">
        <v>0.18185643194711301</v>
      </c>
      <c r="V16" s="17">
        <v>0.21267057989567201</v>
      </c>
      <c r="W16" s="17">
        <v>0.166762670551863</v>
      </c>
      <c r="X16" s="17">
        <v>0.17064083187333001</v>
      </c>
    </row>
    <row r="17" spans="2:24" ht="57.95">
      <c r="B17" s="18" t="s">
        <v>163</v>
      </c>
      <c r="C17" s="17">
        <v>0.15926634731567099</v>
      </c>
      <c r="D17" s="17">
        <v>0.140175855010407</v>
      </c>
      <c r="E17" s="17">
        <v>0.17287071849960201</v>
      </c>
      <c r="F17" s="17">
        <v>0.152858525405485</v>
      </c>
      <c r="G17" s="17">
        <v>0.18645102379388301</v>
      </c>
      <c r="H17" s="17">
        <v>0.13127287761290701</v>
      </c>
      <c r="I17" s="17">
        <v>0.16276530668904901</v>
      </c>
      <c r="J17" s="17"/>
      <c r="K17" s="17">
        <v>0.16683674526534401</v>
      </c>
      <c r="L17" s="17">
        <v>0.15265776318736199</v>
      </c>
      <c r="M17" s="17"/>
      <c r="N17" s="17">
        <v>0.14197627980163899</v>
      </c>
      <c r="O17" s="17">
        <v>0.159904617280097</v>
      </c>
      <c r="P17" s="17">
        <v>0.19093080051984701</v>
      </c>
      <c r="Q17" s="17">
        <v>0.17355553893976999</v>
      </c>
      <c r="R17" s="17">
        <v>0.14637508862770099</v>
      </c>
      <c r="S17" s="17"/>
      <c r="T17" s="17">
        <v>0.16253719027455299</v>
      </c>
      <c r="U17" s="17">
        <v>0.17637004721047</v>
      </c>
      <c r="V17" s="17">
        <v>0.16617540645863599</v>
      </c>
      <c r="W17" s="17">
        <v>0.16185641391535099</v>
      </c>
      <c r="X17" s="17">
        <v>0.12991253458087099</v>
      </c>
    </row>
    <row r="18" spans="2:24" ht="29.1">
      <c r="B18" s="18" t="s">
        <v>164</v>
      </c>
      <c r="C18" s="17">
        <v>0.15332990219884801</v>
      </c>
      <c r="D18" s="17">
        <v>0.16101610054990001</v>
      </c>
      <c r="E18" s="17">
        <v>0.132421153465097</v>
      </c>
      <c r="F18" s="17">
        <v>0.15728698552301601</v>
      </c>
      <c r="G18" s="17">
        <v>0.193993894906514</v>
      </c>
      <c r="H18" s="17">
        <v>0.16767861610238499</v>
      </c>
      <c r="I18" s="17">
        <v>0.11941018987902099</v>
      </c>
      <c r="J18" s="17"/>
      <c r="K18" s="17">
        <v>0.18660866348865299</v>
      </c>
      <c r="L18" s="17">
        <v>0.12156785481514</v>
      </c>
      <c r="M18" s="17"/>
      <c r="N18" s="17">
        <v>0.18031214412964799</v>
      </c>
      <c r="O18" s="17">
        <v>0.149703327278394</v>
      </c>
      <c r="P18" s="17">
        <v>0.16348922548141501</v>
      </c>
      <c r="Q18" s="17">
        <v>0.114933363001296</v>
      </c>
      <c r="R18" s="17">
        <v>0.16079736633116601</v>
      </c>
      <c r="S18" s="17"/>
      <c r="T18" s="17">
        <v>0.15320835060465801</v>
      </c>
      <c r="U18" s="17">
        <v>0.17661797735392201</v>
      </c>
      <c r="V18" s="17">
        <v>0.16207791409281899</v>
      </c>
      <c r="W18" s="17">
        <v>0.135143776126365</v>
      </c>
      <c r="X18" s="17">
        <v>0.12803076182089901</v>
      </c>
    </row>
    <row r="19" spans="2:24">
      <c r="B19" s="18" t="s">
        <v>61</v>
      </c>
      <c r="C19" s="17">
        <v>4.1774503545710003E-2</v>
      </c>
      <c r="D19" s="17">
        <v>5.4285773089967702E-2</v>
      </c>
      <c r="E19" s="17">
        <v>2.0575642378208199E-2</v>
      </c>
      <c r="F19" s="17">
        <v>2.8711828860379301E-2</v>
      </c>
      <c r="G19" s="17">
        <v>5.3272458375675603E-2</v>
      </c>
      <c r="H19" s="17">
        <v>3.8222132174479603E-2</v>
      </c>
      <c r="I19" s="17">
        <v>5.4465535289688602E-2</v>
      </c>
      <c r="J19" s="17"/>
      <c r="K19" s="17">
        <v>2.8715582124906901E-2</v>
      </c>
      <c r="L19" s="17">
        <v>5.2755487446874701E-2</v>
      </c>
      <c r="M19" s="17"/>
      <c r="N19" s="17">
        <v>5.2370181256571703E-2</v>
      </c>
      <c r="O19" s="17">
        <v>3.3988047481467998E-2</v>
      </c>
      <c r="P19" s="17">
        <v>2.5375495153514099E-2</v>
      </c>
      <c r="Q19" s="17">
        <v>4.1832052270093199E-2</v>
      </c>
      <c r="R19" s="17">
        <v>2.9823008770167699E-2</v>
      </c>
      <c r="S19" s="17"/>
      <c r="T19" s="17">
        <v>2.5300217802435899E-2</v>
      </c>
      <c r="U19" s="17">
        <v>2.6111758305659701E-2</v>
      </c>
      <c r="V19" s="17">
        <v>2.7906282042809601E-2</v>
      </c>
      <c r="W19" s="17">
        <v>1.9109893100773899E-2</v>
      </c>
      <c r="X19" s="17">
        <v>5.7299207777600898E-2</v>
      </c>
    </row>
    <row r="20" spans="2:24" ht="29.1">
      <c r="B20" s="18" t="s">
        <v>165</v>
      </c>
      <c r="C20" s="19">
        <v>3.2715327253160197E-2</v>
      </c>
      <c r="D20" s="19">
        <v>2.19366656220332E-2</v>
      </c>
      <c r="E20" s="19">
        <v>1.7511990952956701E-2</v>
      </c>
      <c r="F20" s="19">
        <v>2.30699574643164E-2</v>
      </c>
      <c r="G20" s="19">
        <v>2.5059856793665101E-2</v>
      </c>
      <c r="H20" s="19">
        <v>3.8226231910390297E-2</v>
      </c>
      <c r="I20" s="19">
        <v>6.2606720648512498E-2</v>
      </c>
      <c r="J20" s="19"/>
      <c r="K20" s="19">
        <v>3.3615681973839802E-2</v>
      </c>
      <c r="L20" s="19">
        <v>3.1997660299462299E-2</v>
      </c>
      <c r="M20" s="19"/>
      <c r="N20" s="19">
        <v>4.2422786707532002E-2</v>
      </c>
      <c r="O20" s="19">
        <v>2.3229980188782098E-2</v>
      </c>
      <c r="P20" s="19">
        <v>4.0231204024752797E-2</v>
      </c>
      <c r="Q20" s="19">
        <v>3.5221456607624602E-2</v>
      </c>
      <c r="R20" s="19">
        <v>3.2138285780074098E-2</v>
      </c>
      <c r="S20" s="19"/>
      <c r="T20" s="19">
        <v>3.8752124824408901E-2</v>
      </c>
      <c r="U20" s="19">
        <v>2.23406049430021E-2</v>
      </c>
      <c r="V20" s="19">
        <v>4.5355296287337601E-2</v>
      </c>
      <c r="W20" s="19">
        <v>1.40623663194801E-2</v>
      </c>
      <c r="X20" s="19">
        <v>1.92617678255484E-2</v>
      </c>
    </row>
    <row r="21" spans="2:24">
      <c r="B21" s="16"/>
    </row>
    <row r="22" spans="2:24">
      <c r="B22" t="s">
        <v>216</v>
      </c>
    </row>
    <row r="23" spans="2:24">
      <c r="B23" t="s">
        <v>217</v>
      </c>
    </row>
    <row r="25" spans="2:24">
      <c r="B25"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X16"/>
  <sheetViews>
    <sheetView showGridLines="0" workbookViewId="0">
      <pane xSplit="2" topLeftCell="T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166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57.95">
      <c r="B9" s="18" t="s">
        <v>167</v>
      </c>
      <c r="C9" s="17">
        <v>0.26136401917789198</v>
      </c>
      <c r="D9" s="17">
        <v>0.246491772804907</v>
      </c>
      <c r="E9" s="17">
        <v>0.27659239388301998</v>
      </c>
      <c r="F9" s="17">
        <v>0.25186458842156501</v>
      </c>
      <c r="G9" s="17">
        <v>0.26152319177748301</v>
      </c>
      <c r="H9" s="17">
        <v>0.27226931173941898</v>
      </c>
      <c r="I9" s="17">
        <v>0.25911936139887298</v>
      </c>
      <c r="J9" s="17"/>
      <c r="K9" s="17">
        <v>0.26992053947927802</v>
      </c>
      <c r="L9" s="17">
        <v>0.25331840090584101</v>
      </c>
      <c r="M9" s="17"/>
      <c r="N9" s="17">
        <v>0.26167146524255103</v>
      </c>
      <c r="O9" s="17">
        <v>0.244413476104821</v>
      </c>
      <c r="P9" s="17">
        <v>0.28310359557394699</v>
      </c>
      <c r="Q9" s="17">
        <v>0.31544347190344502</v>
      </c>
      <c r="R9" s="17">
        <v>0.28042745814932801</v>
      </c>
      <c r="S9" s="17"/>
      <c r="T9" s="17">
        <v>0.35582428854700399</v>
      </c>
      <c r="U9" s="17">
        <v>0.25937525157271801</v>
      </c>
      <c r="V9" s="17">
        <v>0.27580553696788501</v>
      </c>
      <c r="W9" s="17">
        <v>0.21301683784502101</v>
      </c>
      <c r="X9" s="17">
        <v>0.26111106339746298</v>
      </c>
    </row>
    <row r="10" spans="2:24" ht="57.95">
      <c r="B10" s="18" t="s">
        <v>168</v>
      </c>
      <c r="C10" s="17">
        <v>0.59982859310430403</v>
      </c>
      <c r="D10" s="17">
        <v>0.65549268535725402</v>
      </c>
      <c r="E10" s="17">
        <v>0.67710316440908602</v>
      </c>
      <c r="F10" s="17">
        <v>0.61796991575835103</v>
      </c>
      <c r="G10" s="17">
        <v>0.58426141832221601</v>
      </c>
      <c r="H10" s="17">
        <v>0.58068021520492497</v>
      </c>
      <c r="I10" s="17">
        <v>0.51079204807941603</v>
      </c>
      <c r="J10" s="17"/>
      <c r="K10" s="17">
        <v>0.62381184607955598</v>
      </c>
      <c r="L10" s="17">
        <v>0.57737401430271795</v>
      </c>
      <c r="M10" s="17"/>
      <c r="N10" s="17">
        <v>0.58237548635498404</v>
      </c>
      <c r="O10" s="17">
        <v>0.63803658195453405</v>
      </c>
      <c r="P10" s="17">
        <v>0.57811081505376605</v>
      </c>
      <c r="Q10" s="17">
        <v>0.58087438815423698</v>
      </c>
      <c r="R10" s="17">
        <v>0.61684095903311398</v>
      </c>
      <c r="S10" s="17"/>
      <c r="T10" s="17">
        <v>0.54207358480273005</v>
      </c>
      <c r="U10" s="17">
        <v>0.62764829713416104</v>
      </c>
      <c r="V10" s="17">
        <v>0.59177144345952104</v>
      </c>
      <c r="W10" s="17">
        <v>0.66232941596360095</v>
      </c>
      <c r="X10" s="17">
        <v>0.59383842180832402</v>
      </c>
    </row>
    <row r="11" spans="2:24">
      <c r="B11" s="18" t="s">
        <v>169</v>
      </c>
      <c r="C11" s="19">
        <v>0.13880738771780399</v>
      </c>
      <c r="D11" s="19">
        <v>9.8015541837838296E-2</v>
      </c>
      <c r="E11" s="19">
        <v>4.6304441707893801E-2</v>
      </c>
      <c r="F11" s="19">
        <v>0.13016549582008299</v>
      </c>
      <c r="G11" s="19">
        <v>0.15421538990030101</v>
      </c>
      <c r="H11" s="19">
        <v>0.14705047305565699</v>
      </c>
      <c r="I11" s="19">
        <v>0.23008859052171099</v>
      </c>
      <c r="J11" s="19"/>
      <c r="K11" s="19">
        <v>0.106267614441166</v>
      </c>
      <c r="L11" s="19">
        <v>0.16930758479144101</v>
      </c>
      <c r="M11" s="19"/>
      <c r="N11" s="19">
        <v>0.15595304840246499</v>
      </c>
      <c r="O11" s="19">
        <v>0.117549941940645</v>
      </c>
      <c r="P11" s="19">
        <v>0.13878558937228699</v>
      </c>
      <c r="Q11" s="19">
        <v>0.10368213994231799</v>
      </c>
      <c r="R11" s="19">
        <v>0.102731582817557</v>
      </c>
      <c r="S11" s="19"/>
      <c r="T11" s="19">
        <v>0.102102126650266</v>
      </c>
      <c r="U11" s="19">
        <v>0.11297645129312101</v>
      </c>
      <c r="V11" s="19">
        <v>0.132423019572594</v>
      </c>
      <c r="W11" s="19">
        <v>0.12465374619137801</v>
      </c>
      <c r="X11" s="19">
        <v>0.14505051479421299</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G19"/>
  <sheetViews>
    <sheetView showGridLines="0" workbookViewId="0">
      <pane xSplit="2" topLeftCell="C1" activePane="topRight" state="frozen"/>
      <selection pane="topRight" activeCell="E7" sqref="E7:E8"/>
    </sheetView>
  </sheetViews>
  <sheetFormatPr defaultColWidth="10.85546875" defaultRowHeight="14.45"/>
  <cols>
    <col min="2" max="2" width="25.7109375" customWidth="1"/>
    <col min="3" max="7" width="20.7109375" customWidth="1"/>
  </cols>
  <sheetData>
    <row r="2" spans="2:7" ht="39.950000000000003" customHeight="1">
      <c r="D2" s="30" t="s">
        <v>218</v>
      </c>
      <c r="E2" s="31"/>
      <c r="F2" s="31"/>
      <c r="G2" s="31"/>
    </row>
    <row r="6" spans="2:7" ht="50.1" customHeight="1">
      <c r="B6" s="20" t="s">
        <v>22</v>
      </c>
      <c r="C6" s="20" t="s">
        <v>249</v>
      </c>
      <c r="D6" s="20" t="s">
        <v>250</v>
      </c>
      <c r="E6" s="20" t="s">
        <v>251</v>
      </c>
      <c r="F6" s="20" t="s">
        <v>252</v>
      </c>
    </row>
    <row r="7" spans="2:7">
      <c r="B7" s="18" t="s">
        <v>71</v>
      </c>
      <c r="C7" s="17">
        <v>0.37111383143760002</v>
      </c>
      <c r="D7" s="17">
        <v>0.35346901444545598</v>
      </c>
      <c r="E7" s="17">
        <v>0.34124535153282298</v>
      </c>
      <c r="F7" s="17">
        <v>0.34680007974680799</v>
      </c>
    </row>
    <row r="8" spans="2:7">
      <c r="B8" s="18" t="s">
        <v>72</v>
      </c>
      <c r="C8" s="17">
        <v>0.38360088014843302</v>
      </c>
      <c r="D8" s="17">
        <v>0.31692728095737899</v>
      </c>
      <c r="E8" s="17">
        <v>0.32608736692942702</v>
      </c>
      <c r="F8" s="17">
        <v>0.40822354957390899</v>
      </c>
    </row>
    <row r="9" spans="2:7">
      <c r="B9" s="18" t="s">
        <v>73</v>
      </c>
      <c r="C9" s="17">
        <v>0.13817564988675299</v>
      </c>
      <c r="D9" s="17">
        <v>0.20196041856199601</v>
      </c>
      <c r="E9" s="17">
        <v>0.190323841684681</v>
      </c>
      <c r="F9" s="17">
        <v>0.153411136276876</v>
      </c>
    </row>
    <row r="10" spans="2:7">
      <c r="B10" s="18" t="s">
        <v>74</v>
      </c>
      <c r="C10" s="17">
        <v>4.9348954952825402E-2</v>
      </c>
      <c r="D10" s="17">
        <v>4.1572014883116799E-2</v>
      </c>
      <c r="E10" s="17">
        <v>6.8371872123482405E-2</v>
      </c>
      <c r="F10" s="17">
        <v>3.6241054848319798E-2</v>
      </c>
    </row>
    <row r="11" spans="2:7">
      <c r="B11" s="18" t="s">
        <v>75</v>
      </c>
      <c r="C11" s="17">
        <v>1.7026163766503798E-2</v>
      </c>
      <c r="D11" s="17">
        <v>1.57716888096253E-2</v>
      </c>
      <c r="E11" s="17">
        <v>3.2531025180814299E-2</v>
      </c>
      <c r="F11" s="17">
        <v>1.2362765125134101E-2</v>
      </c>
    </row>
    <row r="12" spans="2:7">
      <c r="B12" s="18" t="s">
        <v>61</v>
      </c>
      <c r="C12" s="17">
        <v>4.0734519807884999E-2</v>
      </c>
      <c r="D12" s="17">
        <v>7.0299582342427003E-2</v>
      </c>
      <c r="E12" s="17">
        <v>4.1440542548771997E-2</v>
      </c>
      <c r="F12" s="17">
        <v>4.2961414428952897E-2</v>
      </c>
    </row>
    <row r="13" spans="2:7">
      <c r="B13" s="16"/>
      <c r="C13" s="16"/>
      <c r="D13" s="16"/>
      <c r="E13" s="16"/>
      <c r="F13" s="16"/>
    </row>
    <row r="14" spans="2:7">
      <c r="B14" t="s">
        <v>216</v>
      </c>
    </row>
    <row r="15" spans="2:7">
      <c r="B15" t="s">
        <v>217</v>
      </c>
    </row>
    <row r="19" spans="2:2">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X19"/>
  <sheetViews>
    <sheetView showGridLines="0" workbookViewId="0">
      <pane xSplit="2" topLeftCell="T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170</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0.37111383143760002</v>
      </c>
      <c r="D9" s="17">
        <v>0.39191906475355998</v>
      </c>
      <c r="E9" s="17">
        <v>0.40927988036637603</v>
      </c>
      <c r="F9" s="17">
        <v>0.367949221530187</v>
      </c>
      <c r="G9" s="17">
        <v>0.35323495823212098</v>
      </c>
      <c r="H9" s="17">
        <v>0.40800512400762501</v>
      </c>
      <c r="I9" s="17">
        <v>0.31864503853980802</v>
      </c>
      <c r="J9" s="17"/>
      <c r="K9" s="17">
        <v>0.34260185611319699</v>
      </c>
      <c r="L9" s="17">
        <v>0.40081796173890399</v>
      </c>
      <c r="M9" s="17"/>
      <c r="N9" s="17">
        <v>0.37256971766073499</v>
      </c>
      <c r="O9" s="17">
        <v>0.37005983249121199</v>
      </c>
      <c r="P9" s="17">
        <v>0.33050161169474601</v>
      </c>
      <c r="Q9" s="17">
        <v>0.37951587506434598</v>
      </c>
      <c r="R9" s="17">
        <v>0.40985916210939399</v>
      </c>
      <c r="S9" s="17"/>
      <c r="T9" s="17">
        <v>0.34940642512605402</v>
      </c>
      <c r="U9" s="17">
        <v>0.38044130120232</v>
      </c>
      <c r="V9" s="17">
        <v>0.363382266310391</v>
      </c>
      <c r="W9" s="17">
        <v>0.40920438978965401</v>
      </c>
      <c r="X9" s="17">
        <v>0.31383707616720702</v>
      </c>
    </row>
    <row r="10" spans="2:24">
      <c r="B10" s="18" t="s">
        <v>72</v>
      </c>
      <c r="C10" s="17">
        <v>0.38360088014843302</v>
      </c>
      <c r="D10" s="17">
        <v>0.27804499868581101</v>
      </c>
      <c r="E10" s="17">
        <v>0.37181434168150301</v>
      </c>
      <c r="F10" s="17">
        <v>0.40990105420224399</v>
      </c>
      <c r="G10" s="17">
        <v>0.40134228440988401</v>
      </c>
      <c r="H10" s="17">
        <v>0.36089623713091901</v>
      </c>
      <c r="I10" s="17">
        <v>0.442369373671122</v>
      </c>
      <c r="J10" s="17"/>
      <c r="K10" s="17">
        <v>0.38488715502112703</v>
      </c>
      <c r="L10" s="17">
        <v>0.38225519657680102</v>
      </c>
      <c r="M10" s="17"/>
      <c r="N10" s="17">
        <v>0.35253997844222701</v>
      </c>
      <c r="O10" s="17">
        <v>0.39380121937595203</v>
      </c>
      <c r="P10" s="17">
        <v>0.42366566739939199</v>
      </c>
      <c r="Q10" s="17">
        <v>0.38696896091357402</v>
      </c>
      <c r="R10" s="17">
        <v>0.38446571946279801</v>
      </c>
      <c r="S10" s="17"/>
      <c r="T10" s="17">
        <v>0.376941429628602</v>
      </c>
      <c r="U10" s="17">
        <v>0.39446694211549699</v>
      </c>
      <c r="V10" s="17">
        <v>0.43544420049202498</v>
      </c>
      <c r="W10" s="17">
        <v>0.36447521184846698</v>
      </c>
      <c r="X10" s="17">
        <v>0.42228496994333298</v>
      </c>
    </row>
    <row r="11" spans="2:24">
      <c r="B11" s="18" t="s">
        <v>73</v>
      </c>
      <c r="C11" s="17">
        <v>0.13817564988675299</v>
      </c>
      <c r="D11" s="17">
        <v>0.190551029528161</v>
      </c>
      <c r="E11" s="17">
        <v>0.135052552719017</v>
      </c>
      <c r="F11" s="17">
        <v>0.13380894193855</v>
      </c>
      <c r="G11" s="17">
        <v>0.13340706704359301</v>
      </c>
      <c r="H11" s="17">
        <v>0.13102179178616</v>
      </c>
      <c r="I11" s="17">
        <v>0.11830748202249999</v>
      </c>
      <c r="J11" s="17"/>
      <c r="K11" s="17">
        <v>0.16472153889336599</v>
      </c>
      <c r="L11" s="17">
        <v>0.11291829603258299</v>
      </c>
      <c r="M11" s="17"/>
      <c r="N11" s="17">
        <v>0.17258344118211799</v>
      </c>
      <c r="O11" s="17">
        <v>0.111841065401534</v>
      </c>
      <c r="P11" s="17">
        <v>0.158171946526033</v>
      </c>
      <c r="Q11" s="17">
        <v>0.133362245572864</v>
      </c>
      <c r="R11" s="17">
        <v>0.13287834274978799</v>
      </c>
      <c r="S11" s="17"/>
      <c r="T11" s="17">
        <v>0.145451518087581</v>
      </c>
      <c r="U11" s="17">
        <v>0.12114981559578</v>
      </c>
      <c r="V11" s="17">
        <v>0.110124764146964</v>
      </c>
      <c r="W11" s="17">
        <v>0.120443773703267</v>
      </c>
      <c r="X11" s="17">
        <v>0.17261944921042599</v>
      </c>
    </row>
    <row r="12" spans="2:24">
      <c r="B12" s="18" t="s">
        <v>74</v>
      </c>
      <c r="C12" s="17">
        <v>4.9348954952825402E-2</v>
      </c>
      <c r="D12" s="17">
        <v>5.4036061681500797E-2</v>
      </c>
      <c r="E12" s="17">
        <v>4.3060420880367503E-2</v>
      </c>
      <c r="F12" s="17">
        <v>4.27993342950568E-2</v>
      </c>
      <c r="G12" s="17">
        <v>4.7191042268498899E-2</v>
      </c>
      <c r="H12" s="17">
        <v>4.46693376426354E-2</v>
      </c>
      <c r="I12" s="17">
        <v>6.1602188120071101E-2</v>
      </c>
      <c r="J12" s="17"/>
      <c r="K12" s="17">
        <v>5.7047216077596698E-2</v>
      </c>
      <c r="L12" s="17">
        <v>4.10907838188556E-2</v>
      </c>
      <c r="M12" s="17"/>
      <c r="N12" s="17">
        <v>4.01163039376254E-2</v>
      </c>
      <c r="O12" s="17">
        <v>5.7189492789407201E-2</v>
      </c>
      <c r="P12" s="17">
        <v>5.6116972079353303E-2</v>
      </c>
      <c r="Q12" s="17">
        <v>5.8457802464494703E-2</v>
      </c>
      <c r="R12" s="17">
        <v>4.1205508668981899E-2</v>
      </c>
      <c r="S12" s="17"/>
      <c r="T12" s="17">
        <v>6.3332608196421197E-2</v>
      </c>
      <c r="U12" s="17">
        <v>5.29433906975691E-2</v>
      </c>
      <c r="V12" s="17">
        <v>4.9199825441942097E-2</v>
      </c>
      <c r="W12" s="17">
        <v>5.3543514949689397E-2</v>
      </c>
      <c r="X12" s="17">
        <v>4.6843909774356603E-2</v>
      </c>
    </row>
    <row r="13" spans="2:24">
      <c r="B13" s="18" t="s">
        <v>75</v>
      </c>
      <c r="C13" s="17">
        <v>1.7026163766503798E-2</v>
      </c>
      <c r="D13" s="17">
        <v>3.6301888203608898E-2</v>
      </c>
      <c r="E13" s="17">
        <v>1.42173441596549E-2</v>
      </c>
      <c r="F13" s="17">
        <v>1.4057048337322299E-2</v>
      </c>
      <c r="G13" s="17">
        <v>1.3613078761551101E-2</v>
      </c>
      <c r="H13" s="17">
        <v>1.7045594871997499E-2</v>
      </c>
      <c r="I13" s="17">
        <v>1.1743157095700099E-2</v>
      </c>
      <c r="J13" s="17"/>
      <c r="K13" s="17">
        <v>2.0280869362468201E-2</v>
      </c>
      <c r="L13" s="17">
        <v>1.3929862257236299E-2</v>
      </c>
      <c r="M13" s="17"/>
      <c r="N13" s="17">
        <v>1.2311631800678E-2</v>
      </c>
      <c r="O13" s="17">
        <v>2.65480432284739E-2</v>
      </c>
      <c r="P13" s="17">
        <v>1.7533403196112001E-2</v>
      </c>
      <c r="Q13" s="17">
        <v>5.2525441850048201E-3</v>
      </c>
      <c r="R13" s="17">
        <v>9.2257678890905401E-3</v>
      </c>
      <c r="S13" s="17"/>
      <c r="T13" s="17">
        <v>3.14674035040369E-2</v>
      </c>
      <c r="U13" s="17">
        <v>1.7837917354353399E-2</v>
      </c>
      <c r="V13" s="17">
        <v>1.0798793916928701E-2</v>
      </c>
      <c r="W13" s="17">
        <v>1.36700470413188E-2</v>
      </c>
      <c r="X13" s="17">
        <v>0</v>
      </c>
    </row>
    <row r="14" spans="2:24">
      <c r="B14" s="18" t="s">
        <v>61</v>
      </c>
      <c r="C14" s="19">
        <v>4.0734519807884999E-2</v>
      </c>
      <c r="D14" s="19">
        <v>4.9146957147359199E-2</v>
      </c>
      <c r="E14" s="19">
        <v>2.6575460193081799E-2</v>
      </c>
      <c r="F14" s="19">
        <v>3.1484399696640603E-2</v>
      </c>
      <c r="G14" s="19">
        <v>5.1211569284352401E-2</v>
      </c>
      <c r="H14" s="19">
        <v>3.8361914560663297E-2</v>
      </c>
      <c r="I14" s="19">
        <v>4.7332760550798297E-2</v>
      </c>
      <c r="J14" s="19"/>
      <c r="K14" s="19">
        <v>3.0461364532244899E-2</v>
      </c>
      <c r="L14" s="19">
        <v>4.8987899575621101E-2</v>
      </c>
      <c r="M14" s="19"/>
      <c r="N14" s="19">
        <v>4.9878926976615903E-2</v>
      </c>
      <c r="O14" s="19">
        <v>4.0560346713421597E-2</v>
      </c>
      <c r="P14" s="19">
        <v>1.40103991043635E-2</v>
      </c>
      <c r="Q14" s="19">
        <v>3.6442571799716203E-2</v>
      </c>
      <c r="R14" s="19">
        <v>2.2365499119947899E-2</v>
      </c>
      <c r="S14" s="19"/>
      <c r="T14" s="19">
        <v>3.3400615457305098E-2</v>
      </c>
      <c r="U14" s="19">
        <v>3.3160633034480899E-2</v>
      </c>
      <c r="V14" s="19">
        <v>3.1050149691748598E-2</v>
      </c>
      <c r="W14" s="19">
        <v>3.8663062667604498E-2</v>
      </c>
      <c r="X14" s="19">
        <v>4.4414594904676703E-2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X19"/>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0.35346901444545598</v>
      </c>
      <c r="D9" s="17">
        <v>0.370833397189616</v>
      </c>
      <c r="E9" s="17">
        <v>0.43028550115977299</v>
      </c>
      <c r="F9" s="17">
        <v>0.34425838587032298</v>
      </c>
      <c r="G9" s="17">
        <v>0.34276303786807599</v>
      </c>
      <c r="H9" s="17">
        <v>0.36328537381613502</v>
      </c>
      <c r="I9" s="17">
        <v>0.28909414369102798</v>
      </c>
      <c r="J9" s="17"/>
      <c r="K9" s="17">
        <v>0.35829010681132201</v>
      </c>
      <c r="L9" s="17">
        <v>0.35051022492105099</v>
      </c>
      <c r="M9" s="17"/>
      <c r="N9" s="17">
        <v>0.38052953160938502</v>
      </c>
      <c r="O9" s="17">
        <v>0.32946054845740502</v>
      </c>
      <c r="P9" s="17">
        <v>0.31416435490529498</v>
      </c>
      <c r="Q9" s="17">
        <v>0.354270868056201</v>
      </c>
      <c r="R9" s="17">
        <v>0.42913447112230602</v>
      </c>
      <c r="S9" s="17"/>
      <c r="T9" s="17">
        <v>0.34765517142610097</v>
      </c>
      <c r="U9" s="17">
        <v>0.39982081403277198</v>
      </c>
      <c r="V9" s="17">
        <v>0.32047661326152899</v>
      </c>
      <c r="W9" s="17">
        <v>0.38581383015043302</v>
      </c>
      <c r="X9" s="17">
        <v>0.20100019837386099</v>
      </c>
    </row>
    <row r="10" spans="2:24">
      <c r="B10" s="18" t="s">
        <v>72</v>
      </c>
      <c r="C10" s="17">
        <v>0.31692728095737899</v>
      </c>
      <c r="D10" s="17">
        <v>0.30478847172054202</v>
      </c>
      <c r="E10" s="17">
        <v>0.30639823030869501</v>
      </c>
      <c r="F10" s="17">
        <v>0.34538545712729901</v>
      </c>
      <c r="G10" s="17">
        <v>0.28101364883221902</v>
      </c>
      <c r="H10" s="17">
        <v>0.34374584473963199</v>
      </c>
      <c r="I10" s="17">
        <v>0.32145323735707598</v>
      </c>
      <c r="J10" s="17"/>
      <c r="K10" s="17">
        <v>0.30944042604987598</v>
      </c>
      <c r="L10" s="17">
        <v>0.32382470911427702</v>
      </c>
      <c r="M10" s="17"/>
      <c r="N10" s="17">
        <v>0.25942354222263297</v>
      </c>
      <c r="O10" s="17">
        <v>0.35560301085743001</v>
      </c>
      <c r="P10" s="17">
        <v>0.32811804573883002</v>
      </c>
      <c r="Q10" s="17">
        <v>0.32998066707635199</v>
      </c>
      <c r="R10" s="17">
        <v>0.32880471191939897</v>
      </c>
      <c r="S10" s="17"/>
      <c r="T10" s="17">
        <v>0.316288205695961</v>
      </c>
      <c r="U10" s="17">
        <v>0.30432659725386801</v>
      </c>
      <c r="V10" s="17">
        <v>0.37629868301719199</v>
      </c>
      <c r="W10" s="17">
        <v>0.30984892248478701</v>
      </c>
      <c r="X10" s="17">
        <v>0.42917237034684802</v>
      </c>
    </row>
    <row r="11" spans="2:24">
      <c r="B11" s="18" t="s">
        <v>73</v>
      </c>
      <c r="C11" s="17">
        <v>0.20196041856199601</v>
      </c>
      <c r="D11" s="17">
        <v>0.16652324649467501</v>
      </c>
      <c r="E11" s="17">
        <v>0.18595047331446601</v>
      </c>
      <c r="F11" s="17">
        <v>0.202874413682301</v>
      </c>
      <c r="G11" s="17">
        <v>0.25184421758725201</v>
      </c>
      <c r="H11" s="17">
        <v>0.16940605325142499</v>
      </c>
      <c r="I11" s="17">
        <v>0.21903303867711199</v>
      </c>
      <c r="J11" s="17"/>
      <c r="K11" s="17">
        <v>0.21101430386956299</v>
      </c>
      <c r="L11" s="17">
        <v>0.19411377002219901</v>
      </c>
      <c r="M11" s="17"/>
      <c r="N11" s="17">
        <v>0.21875417267261599</v>
      </c>
      <c r="O11" s="17">
        <v>0.17596446535369301</v>
      </c>
      <c r="P11" s="17">
        <v>0.24705756756587399</v>
      </c>
      <c r="Q11" s="17">
        <v>0.193719424661879</v>
      </c>
      <c r="R11" s="17">
        <v>0.173640606520991</v>
      </c>
      <c r="S11" s="17"/>
      <c r="T11" s="17">
        <v>0.19978968797793301</v>
      </c>
      <c r="U11" s="17">
        <v>0.189582140178922</v>
      </c>
      <c r="V11" s="17">
        <v>0.194135293763294</v>
      </c>
      <c r="W11" s="17">
        <v>0.17686956977445301</v>
      </c>
      <c r="X11" s="17">
        <v>0.249544154750105</v>
      </c>
    </row>
    <row r="12" spans="2:24">
      <c r="B12" s="18" t="s">
        <v>74</v>
      </c>
      <c r="C12" s="17">
        <v>4.1572014883116799E-2</v>
      </c>
      <c r="D12" s="17">
        <v>8.0266131109946404E-2</v>
      </c>
      <c r="E12" s="17">
        <v>3.4320283958472801E-2</v>
      </c>
      <c r="F12" s="17">
        <v>3.4231556647509202E-2</v>
      </c>
      <c r="G12" s="17">
        <v>3.9369824588150103E-2</v>
      </c>
      <c r="H12" s="17">
        <v>4.0659873801105202E-2</v>
      </c>
      <c r="I12" s="17">
        <v>3.0271488667322401E-2</v>
      </c>
      <c r="J12" s="17"/>
      <c r="K12" s="17">
        <v>4.5601576502570698E-2</v>
      </c>
      <c r="L12" s="17">
        <v>3.7840183191550601E-2</v>
      </c>
      <c r="M12" s="17"/>
      <c r="N12" s="17">
        <v>4.3438817409456501E-2</v>
      </c>
      <c r="O12" s="17">
        <v>3.5250423073954602E-2</v>
      </c>
      <c r="P12" s="17">
        <v>6.2859530649412798E-2</v>
      </c>
      <c r="Q12" s="17">
        <v>4.3671973531283499E-2</v>
      </c>
      <c r="R12" s="17">
        <v>3.12184672764447E-2</v>
      </c>
      <c r="S12" s="17"/>
      <c r="T12" s="17">
        <v>6.2805814711810695E-2</v>
      </c>
      <c r="U12" s="17">
        <v>4.3169311057340301E-2</v>
      </c>
      <c r="V12" s="17">
        <v>3.0244406083123999E-2</v>
      </c>
      <c r="W12" s="17">
        <v>5.1415088922135997E-2</v>
      </c>
      <c r="X12" s="17">
        <v>2.5231669418752399E-2</v>
      </c>
    </row>
    <row r="13" spans="2:24">
      <c r="B13" s="18" t="s">
        <v>75</v>
      </c>
      <c r="C13" s="17">
        <v>1.57716888096253E-2</v>
      </c>
      <c r="D13" s="17">
        <v>1.85343496185011E-2</v>
      </c>
      <c r="E13" s="17">
        <v>1.70814590718294E-2</v>
      </c>
      <c r="F13" s="17">
        <v>1.7178075061002999E-2</v>
      </c>
      <c r="G13" s="17">
        <v>8.4886771396379505E-3</v>
      </c>
      <c r="H13" s="17">
        <v>1.3930927498467E-2</v>
      </c>
      <c r="I13" s="17">
        <v>1.8875176450207101E-2</v>
      </c>
      <c r="J13" s="17"/>
      <c r="K13" s="17">
        <v>1.8106691671085799E-2</v>
      </c>
      <c r="L13" s="17">
        <v>1.25883748343392E-2</v>
      </c>
      <c r="M13" s="17"/>
      <c r="N13" s="17">
        <v>1.7054816517787501E-2</v>
      </c>
      <c r="O13" s="17">
        <v>2.2944818307388499E-2</v>
      </c>
      <c r="P13" s="17">
        <v>1.03675112973754E-2</v>
      </c>
      <c r="Q13" s="17">
        <v>5.1843489867120203E-3</v>
      </c>
      <c r="R13" s="17">
        <v>7.4513918709341598E-3</v>
      </c>
      <c r="S13" s="17"/>
      <c r="T13" s="17">
        <v>2.69328444455319E-2</v>
      </c>
      <c r="U13" s="17">
        <v>1.7822167344152599E-2</v>
      </c>
      <c r="V13" s="17">
        <v>1.56435119801226E-2</v>
      </c>
      <c r="W13" s="17">
        <v>1.0133841349236301E-2</v>
      </c>
      <c r="X13" s="17">
        <v>0</v>
      </c>
    </row>
    <row r="14" spans="2:24">
      <c r="B14" s="18" t="s">
        <v>61</v>
      </c>
      <c r="C14" s="19">
        <v>7.0299582342427003E-2</v>
      </c>
      <c r="D14" s="19">
        <v>5.9054403866719403E-2</v>
      </c>
      <c r="E14" s="19">
        <v>2.59640521867637E-2</v>
      </c>
      <c r="F14" s="19">
        <v>5.6072111611565299E-2</v>
      </c>
      <c r="G14" s="19">
        <v>7.6520593984664598E-2</v>
      </c>
      <c r="H14" s="19">
        <v>6.8971926893236501E-2</v>
      </c>
      <c r="I14" s="19">
        <v>0.121272915157254</v>
      </c>
      <c r="J14" s="19"/>
      <c r="K14" s="19">
        <v>5.7546895095583202E-2</v>
      </c>
      <c r="L14" s="19">
        <v>8.1122737916582602E-2</v>
      </c>
      <c r="M14" s="19"/>
      <c r="N14" s="19">
        <v>8.0799119568121899E-2</v>
      </c>
      <c r="O14" s="19">
        <v>8.0776733950129798E-2</v>
      </c>
      <c r="P14" s="19">
        <v>3.7432989843213298E-2</v>
      </c>
      <c r="Q14" s="19">
        <v>7.31727176875719E-2</v>
      </c>
      <c r="R14" s="19">
        <v>2.97503512899252E-2</v>
      </c>
      <c r="S14" s="19"/>
      <c r="T14" s="19">
        <v>4.6528275742661898E-2</v>
      </c>
      <c r="U14" s="19">
        <v>4.5278970132944601E-2</v>
      </c>
      <c r="V14" s="19">
        <v>6.3201491894738004E-2</v>
      </c>
      <c r="W14" s="19">
        <v>6.5918747318955001E-2</v>
      </c>
      <c r="X14" s="19">
        <v>9.50516071104337E-2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X19"/>
  <sheetViews>
    <sheetView showGridLines="0" workbookViewId="0">
      <pane xSplit="2" topLeftCell="Q1" activePane="topRight" state="frozen"/>
      <selection pane="topRight" activeCell="B19" sqref="B19"/>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0.34124535153282298</v>
      </c>
      <c r="D9" s="17">
        <v>0.34810031564833899</v>
      </c>
      <c r="E9" s="17">
        <v>0.371938180222677</v>
      </c>
      <c r="F9" s="17">
        <v>0.37470371556929399</v>
      </c>
      <c r="G9" s="17">
        <v>0.35301258287309301</v>
      </c>
      <c r="H9" s="17">
        <v>0.358579622208058</v>
      </c>
      <c r="I9" s="17">
        <v>0.263248490599225</v>
      </c>
      <c r="J9" s="17"/>
      <c r="K9" s="17">
        <v>0.364081041904045</v>
      </c>
      <c r="L9" s="17">
        <v>0.32062081311709201</v>
      </c>
      <c r="M9" s="17"/>
      <c r="N9" s="17">
        <v>0.35860819505753999</v>
      </c>
      <c r="O9" s="17">
        <v>0.32979037950300499</v>
      </c>
      <c r="P9" s="17">
        <v>0.290845991816572</v>
      </c>
      <c r="Q9" s="17">
        <v>0.34989659080173002</v>
      </c>
      <c r="R9" s="17">
        <v>0.41646036311099199</v>
      </c>
      <c r="S9" s="17"/>
      <c r="T9" s="17">
        <v>0.31371547583978399</v>
      </c>
      <c r="U9" s="17">
        <v>0.39791688789101198</v>
      </c>
      <c r="V9" s="17">
        <v>0.32496357216897098</v>
      </c>
      <c r="W9" s="17">
        <v>0.372416173682591</v>
      </c>
      <c r="X9" s="17">
        <v>0.18609016265667699</v>
      </c>
    </row>
    <row r="10" spans="2:24">
      <c r="B10" s="18" t="s">
        <v>72</v>
      </c>
      <c r="C10" s="17">
        <v>0.32608736692942702</v>
      </c>
      <c r="D10" s="17">
        <v>0.26308836800086899</v>
      </c>
      <c r="E10" s="17">
        <v>0.32138191487555001</v>
      </c>
      <c r="F10" s="17">
        <v>0.309881753222426</v>
      </c>
      <c r="G10" s="17">
        <v>0.308156503754689</v>
      </c>
      <c r="H10" s="17">
        <v>0.33496541809518399</v>
      </c>
      <c r="I10" s="17">
        <v>0.39340982528303098</v>
      </c>
      <c r="J10" s="17"/>
      <c r="K10" s="17">
        <v>0.32541949222120298</v>
      </c>
      <c r="L10" s="17">
        <v>0.325386637577185</v>
      </c>
      <c r="M10" s="17"/>
      <c r="N10" s="17">
        <v>0.32233987326671498</v>
      </c>
      <c r="O10" s="17">
        <v>0.34634533834152298</v>
      </c>
      <c r="P10" s="17">
        <v>0.34926085005691199</v>
      </c>
      <c r="Q10" s="17">
        <v>0.268663326590796</v>
      </c>
      <c r="R10" s="17">
        <v>0.31595227249214097</v>
      </c>
      <c r="S10" s="17"/>
      <c r="T10" s="17">
        <v>0.34847659897656902</v>
      </c>
      <c r="U10" s="17">
        <v>0.305812864575156</v>
      </c>
      <c r="V10" s="17">
        <v>0.34885197561201398</v>
      </c>
      <c r="W10" s="17">
        <v>0.35381184234658802</v>
      </c>
      <c r="X10" s="17">
        <v>0.36606605708338402</v>
      </c>
    </row>
    <row r="11" spans="2:24">
      <c r="B11" s="18" t="s">
        <v>73</v>
      </c>
      <c r="C11" s="17">
        <v>0.190323841684681</v>
      </c>
      <c r="D11" s="17">
        <v>0.20666813335806899</v>
      </c>
      <c r="E11" s="17">
        <v>0.177945831820606</v>
      </c>
      <c r="F11" s="17">
        <v>0.19218955802704701</v>
      </c>
      <c r="G11" s="17">
        <v>0.186252347334354</v>
      </c>
      <c r="H11" s="17">
        <v>0.183012650689338</v>
      </c>
      <c r="I11" s="17">
        <v>0.19627098369351501</v>
      </c>
      <c r="J11" s="17"/>
      <c r="K11" s="17">
        <v>0.17644569141469901</v>
      </c>
      <c r="L11" s="17">
        <v>0.204830294898486</v>
      </c>
      <c r="M11" s="17"/>
      <c r="N11" s="17">
        <v>0.19076979382320899</v>
      </c>
      <c r="O11" s="17">
        <v>0.16166732659174399</v>
      </c>
      <c r="P11" s="17">
        <v>0.18917613909870801</v>
      </c>
      <c r="Q11" s="17">
        <v>0.269092507890278</v>
      </c>
      <c r="R11" s="17">
        <v>0.18740629666091199</v>
      </c>
      <c r="S11" s="17"/>
      <c r="T11" s="17">
        <v>0.16470782722844901</v>
      </c>
      <c r="U11" s="17">
        <v>0.16800332325640999</v>
      </c>
      <c r="V11" s="17">
        <v>0.20897616203133801</v>
      </c>
      <c r="W11" s="17">
        <v>0.15716451332446599</v>
      </c>
      <c r="X11" s="17">
        <v>0.29654922923466998</v>
      </c>
    </row>
    <row r="12" spans="2:24">
      <c r="B12" s="18" t="s">
        <v>74</v>
      </c>
      <c r="C12" s="17">
        <v>6.8371872123482405E-2</v>
      </c>
      <c r="D12" s="17">
        <v>8.6411334449921995E-2</v>
      </c>
      <c r="E12" s="17">
        <v>6.2074292495733603E-2</v>
      </c>
      <c r="F12" s="17">
        <v>6.0220556070411803E-2</v>
      </c>
      <c r="G12" s="17">
        <v>6.7705977308091705E-2</v>
      </c>
      <c r="H12" s="17">
        <v>7.1534408878922998E-2</v>
      </c>
      <c r="I12" s="17">
        <v>6.6638575767063404E-2</v>
      </c>
      <c r="J12" s="17"/>
      <c r="K12" s="17">
        <v>7.7266888416064106E-2</v>
      </c>
      <c r="L12" s="17">
        <v>6.00180654021727E-2</v>
      </c>
      <c r="M12" s="17"/>
      <c r="N12" s="17">
        <v>4.6636738940514899E-2</v>
      </c>
      <c r="O12" s="17">
        <v>7.3556972784678695E-2</v>
      </c>
      <c r="P12" s="17">
        <v>0.102916438744608</v>
      </c>
      <c r="Q12" s="17">
        <v>8.5999912218412605E-2</v>
      </c>
      <c r="R12" s="17">
        <v>4.62049013776967E-2</v>
      </c>
      <c r="S12" s="17"/>
      <c r="T12" s="17">
        <v>9.0312066615570605E-2</v>
      </c>
      <c r="U12" s="17">
        <v>5.7970862754835401E-2</v>
      </c>
      <c r="V12" s="17">
        <v>6.52177548032319E-2</v>
      </c>
      <c r="W12" s="17">
        <v>5.5825378851737502E-2</v>
      </c>
      <c r="X12" s="17">
        <v>6.9004940451406802E-2</v>
      </c>
    </row>
    <row r="13" spans="2:24">
      <c r="B13" s="18" t="s">
        <v>75</v>
      </c>
      <c r="C13" s="17">
        <v>3.2531025180814299E-2</v>
      </c>
      <c r="D13" s="17">
        <v>4.1596130562809003E-2</v>
      </c>
      <c r="E13" s="17">
        <v>4.3154371429432299E-2</v>
      </c>
      <c r="F13" s="17">
        <v>1.97863980837177E-2</v>
      </c>
      <c r="G13" s="17">
        <v>2.8348946359434801E-2</v>
      </c>
      <c r="H13" s="17">
        <v>2.0163155718843799E-2</v>
      </c>
      <c r="I13" s="17">
        <v>3.9981193225027301E-2</v>
      </c>
      <c r="J13" s="17"/>
      <c r="K13" s="17">
        <v>3.0727179095738601E-2</v>
      </c>
      <c r="L13" s="17">
        <v>3.44551801751663E-2</v>
      </c>
      <c r="M13" s="17"/>
      <c r="N13" s="17">
        <v>3.3877056438314498E-2</v>
      </c>
      <c r="O13" s="17">
        <v>3.94952552385286E-2</v>
      </c>
      <c r="P13" s="17">
        <v>3.8279903164804403E-2</v>
      </c>
      <c r="Q13" s="17">
        <v>1.06462469168003E-2</v>
      </c>
      <c r="R13" s="17">
        <v>1.52666673648565E-2</v>
      </c>
      <c r="S13" s="17"/>
      <c r="T13" s="17">
        <v>4.66844855038277E-2</v>
      </c>
      <c r="U13" s="17">
        <v>4.0420061226195902E-2</v>
      </c>
      <c r="V13" s="17">
        <v>2.9970979285521501E-2</v>
      </c>
      <c r="W13" s="17">
        <v>2.6225858424897299E-2</v>
      </c>
      <c r="X13" s="17">
        <v>5.08578417810625E-2</v>
      </c>
    </row>
    <row r="14" spans="2:24">
      <c r="B14" s="18" t="s">
        <v>61</v>
      </c>
      <c r="C14" s="19">
        <v>4.1440542548771997E-2</v>
      </c>
      <c r="D14" s="19">
        <v>5.4135717979992101E-2</v>
      </c>
      <c r="E14" s="19">
        <v>2.3505409156001099E-2</v>
      </c>
      <c r="F14" s="19">
        <v>4.32180190271036E-2</v>
      </c>
      <c r="G14" s="19">
        <v>5.6523642370337197E-2</v>
      </c>
      <c r="H14" s="19">
        <v>3.1744744409653899E-2</v>
      </c>
      <c r="I14" s="19">
        <v>4.0450931432138001E-2</v>
      </c>
      <c r="J14" s="19"/>
      <c r="K14" s="19">
        <v>2.6059706948250799E-2</v>
      </c>
      <c r="L14" s="19">
        <v>5.4689008829897703E-2</v>
      </c>
      <c r="M14" s="19"/>
      <c r="N14" s="19">
        <v>4.7768342473706801E-2</v>
      </c>
      <c r="O14" s="19">
        <v>4.91447275405213E-2</v>
      </c>
      <c r="P14" s="19">
        <v>2.9520677118395001E-2</v>
      </c>
      <c r="Q14" s="19">
        <v>1.57014155819831E-2</v>
      </c>
      <c r="R14" s="19">
        <v>1.8709498993400801E-2</v>
      </c>
      <c r="S14" s="19"/>
      <c r="T14" s="19">
        <v>3.6103545835799E-2</v>
      </c>
      <c r="U14" s="19">
        <v>2.9876000296390998E-2</v>
      </c>
      <c r="V14" s="19">
        <v>2.2019556098924298E-2</v>
      </c>
      <c r="W14" s="19">
        <v>3.45562333697211E-2</v>
      </c>
      <c r="X14" s="19">
        <v>3.1431768792799998E-2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X19"/>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71</v>
      </c>
      <c r="C9" s="17">
        <v>0.34680007974680799</v>
      </c>
      <c r="D9" s="17">
        <v>0.36476878772827198</v>
      </c>
      <c r="E9" s="17">
        <v>0.380113151968133</v>
      </c>
      <c r="F9" s="17">
        <v>0.35493138559722398</v>
      </c>
      <c r="G9" s="17">
        <v>0.33062827669905798</v>
      </c>
      <c r="H9" s="17">
        <v>0.38142968351016099</v>
      </c>
      <c r="I9" s="17">
        <v>0.29106763547922598</v>
      </c>
      <c r="J9" s="17"/>
      <c r="K9" s="17">
        <v>0.36159519602192203</v>
      </c>
      <c r="L9" s="17">
        <v>0.33207012162451099</v>
      </c>
      <c r="M9" s="17"/>
      <c r="N9" s="17">
        <v>0.34741271938781798</v>
      </c>
      <c r="O9" s="17">
        <v>0.346745308183314</v>
      </c>
      <c r="P9" s="17">
        <v>0.35914434989590799</v>
      </c>
      <c r="Q9" s="17">
        <v>0.34751680592047002</v>
      </c>
      <c r="R9" s="17">
        <v>0.34856379348962102</v>
      </c>
      <c r="S9" s="17"/>
      <c r="T9" s="17">
        <v>0.35188873142684601</v>
      </c>
      <c r="U9" s="17">
        <v>0.359293185286088</v>
      </c>
      <c r="V9" s="17">
        <v>0.33469543652714101</v>
      </c>
      <c r="W9" s="17">
        <v>0.35036029077526099</v>
      </c>
      <c r="X9" s="17">
        <v>0.29819304796846202</v>
      </c>
    </row>
    <row r="10" spans="2:24">
      <c r="B10" s="18" t="s">
        <v>72</v>
      </c>
      <c r="C10" s="17">
        <v>0.40822354957390899</v>
      </c>
      <c r="D10" s="17">
        <v>0.28148066180513098</v>
      </c>
      <c r="E10" s="17">
        <v>0.388952923552708</v>
      </c>
      <c r="F10" s="17">
        <v>0.408347873354927</v>
      </c>
      <c r="G10" s="17">
        <v>0.39600071767356498</v>
      </c>
      <c r="H10" s="17">
        <v>0.40528101362770602</v>
      </c>
      <c r="I10" s="17">
        <v>0.51952528803832998</v>
      </c>
      <c r="J10" s="17"/>
      <c r="K10" s="17">
        <v>0.404871144007386</v>
      </c>
      <c r="L10" s="17">
        <v>0.41352398643336302</v>
      </c>
      <c r="M10" s="17"/>
      <c r="N10" s="17">
        <v>0.36239953281127602</v>
      </c>
      <c r="O10" s="17">
        <v>0.42587369819489101</v>
      </c>
      <c r="P10" s="17">
        <v>0.43791600652006601</v>
      </c>
      <c r="Q10" s="17">
        <v>0.35268106790598203</v>
      </c>
      <c r="R10" s="17">
        <v>0.43669476878970898</v>
      </c>
      <c r="S10" s="17"/>
      <c r="T10" s="17">
        <v>0.39610181996661997</v>
      </c>
      <c r="U10" s="17">
        <v>0.41942092349633903</v>
      </c>
      <c r="V10" s="17">
        <v>0.446963986299871</v>
      </c>
      <c r="W10" s="17">
        <v>0.427962173006455</v>
      </c>
      <c r="X10" s="17">
        <v>0.44836392095498401</v>
      </c>
    </row>
    <row r="11" spans="2:24">
      <c r="B11" s="18" t="s">
        <v>73</v>
      </c>
      <c r="C11" s="17">
        <v>0.153411136276876</v>
      </c>
      <c r="D11" s="17">
        <v>0.18276869625985601</v>
      </c>
      <c r="E11" s="17">
        <v>0.15001142571842599</v>
      </c>
      <c r="F11" s="17">
        <v>0.156544967822489</v>
      </c>
      <c r="G11" s="17">
        <v>0.16191297816463299</v>
      </c>
      <c r="H11" s="17">
        <v>0.14780108564333699</v>
      </c>
      <c r="I11" s="17">
        <v>0.131065494907736</v>
      </c>
      <c r="J11" s="17"/>
      <c r="K11" s="17">
        <v>0.14723921046570901</v>
      </c>
      <c r="L11" s="17">
        <v>0.16020348675027599</v>
      </c>
      <c r="M11" s="17"/>
      <c r="N11" s="17">
        <v>0.194437175443885</v>
      </c>
      <c r="O11" s="17">
        <v>0.128657893215573</v>
      </c>
      <c r="P11" s="17">
        <v>0.13241301121583199</v>
      </c>
      <c r="Q11" s="17">
        <v>0.22260469484738499</v>
      </c>
      <c r="R11" s="17">
        <v>0.140903749924606</v>
      </c>
      <c r="S11" s="17"/>
      <c r="T11" s="17">
        <v>0.14975897061902499</v>
      </c>
      <c r="U11" s="17">
        <v>0.15568758124274301</v>
      </c>
      <c r="V11" s="17">
        <v>0.147251476111501</v>
      </c>
      <c r="W11" s="17">
        <v>0.12436975523820699</v>
      </c>
      <c r="X11" s="17">
        <v>0.187595595274691</v>
      </c>
    </row>
    <row r="12" spans="2:24">
      <c r="B12" s="18" t="s">
        <v>74</v>
      </c>
      <c r="C12" s="17">
        <v>3.6241054848319798E-2</v>
      </c>
      <c r="D12" s="17">
        <v>7.5129642301642E-2</v>
      </c>
      <c r="E12" s="17">
        <v>4.0226961510918202E-2</v>
      </c>
      <c r="F12" s="17">
        <v>2.86749107525959E-2</v>
      </c>
      <c r="G12" s="17">
        <v>4.3673508907193799E-2</v>
      </c>
      <c r="H12" s="17">
        <v>2.3522026607050699E-2</v>
      </c>
      <c r="I12" s="17">
        <v>1.59505550279283E-2</v>
      </c>
      <c r="J12" s="17"/>
      <c r="K12" s="17">
        <v>3.7602871042649602E-2</v>
      </c>
      <c r="L12" s="17">
        <v>3.5089897961295601E-2</v>
      </c>
      <c r="M12" s="17"/>
      <c r="N12" s="17">
        <v>2.1843223104345E-2</v>
      </c>
      <c r="O12" s="17">
        <v>4.5800011008126598E-2</v>
      </c>
      <c r="P12" s="17">
        <v>3.9917111078465198E-2</v>
      </c>
      <c r="Q12" s="17">
        <v>3.5294813028489198E-2</v>
      </c>
      <c r="R12" s="17">
        <v>3.5205904795418103E-2</v>
      </c>
      <c r="S12" s="17"/>
      <c r="T12" s="17">
        <v>5.5600530514467603E-2</v>
      </c>
      <c r="U12" s="17">
        <v>2.5613554359016098E-2</v>
      </c>
      <c r="V12" s="17">
        <v>3.2053606302134302E-2</v>
      </c>
      <c r="W12" s="17">
        <v>4.5420232850679802E-2</v>
      </c>
      <c r="X12" s="17">
        <v>2.7869777847478398E-2</v>
      </c>
    </row>
    <row r="13" spans="2:24">
      <c r="B13" s="18" t="s">
        <v>75</v>
      </c>
      <c r="C13" s="17">
        <v>1.2362765125134101E-2</v>
      </c>
      <c r="D13" s="17">
        <v>3.0049120926204299E-2</v>
      </c>
      <c r="E13" s="17">
        <v>1.1361356894977401E-2</v>
      </c>
      <c r="F13" s="17">
        <v>8.5075225537817097E-3</v>
      </c>
      <c r="G13" s="17">
        <v>1.6834415405497301E-2</v>
      </c>
      <c r="H13" s="17">
        <v>1.0273408671312901E-2</v>
      </c>
      <c r="I13" s="17">
        <v>2.3992149181005298E-3</v>
      </c>
      <c r="J13" s="17"/>
      <c r="K13" s="17">
        <v>1.74188161660042E-2</v>
      </c>
      <c r="L13" s="17">
        <v>7.4829376764024604E-3</v>
      </c>
      <c r="M13" s="17"/>
      <c r="N13" s="17">
        <v>2.2086878157654199E-2</v>
      </c>
      <c r="O13" s="17">
        <v>1.1735274569174999E-2</v>
      </c>
      <c r="P13" s="17">
        <v>8.6553412282138493E-3</v>
      </c>
      <c r="Q13" s="17">
        <v>5.2176409991969699E-3</v>
      </c>
      <c r="R13" s="17">
        <v>9.2063632277946707E-3</v>
      </c>
      <c r="S13" s="17"/>
      <c r="T13" s="17">
        <v>1.3195411440722501E-2</v>
      </c>
      <c r="U13" s="17">
        <v>1.19512811596332E-2</v>
      </c>
      <c r="V13" s="17">
        <v>7.3739447263891098E-3</v>
      </c>
      <c r="W13" s="17">
        <v>1.00452424500802E-2</v>
      </c>
      <c r="X13" s="17">
        <v>6.5532721451650403E-3</v>
      </c>
    </row>
    <row r="14" spans="2:24">
      <c r="B14" s="18" t="s">
        <v>61</v>
      </c>
      <c r="C14" s="19">
        <v>4.2961414428952897E-2</v>
      </c>
      <c r="D14" s="19">
        <v>6.5803090978894099E-2</v>
      </c>
      <c r="E14" s="19">
        <v>2.9334180354837602E-2</v>
      </c>
      <c r="F14" s="19">
        <v>4.2993339918982201E-2</v>
      </c>
      <c r="G14" s="19">
        <v>5.09501031500528E-2</v>
      </c>
      <c r="H14" s="19">
        <v>3.1692781940432298E-2</v>
      </c>
      <c r="I14" s="19">
        <v>3.9991811628679597E-2</v>
      </c>
      <c r="J14" s="19"/>
      <c r="K14" s="19">
        <v>3.1272762296329498E-2</v>
      </c>
      <c r="L14" s="19">
        <v>5.1629569554151697E-2</v>
      </c>
      <c r="M14" s="19"/>
      <c r="N14" s="19">
        <v>5.18204710950219E-2</v>
      </c>
      <c r="O14" s="19">
        <v>4.1187814828921199E-2</v>
      </c>
      <c r="P14" s="19">
        <v>2.1954180061516001E-2</v>
      </c>
      <c r="Q14" s="19">
        <v>3.6684977298477701E-2</v>
      </c>
      <c r="R14" s="19">
        <v>2.9425419772851701E-2</v>
      </c>
      <c r="S14" s="19"/>
      <c r="T14" s="19">
        <v>3.3454536032319501E-2</v>
      </c>
      <c r="U14" s="19">
        <v>2.80334744561801E-2</v>
      </c>
      <c r="V14" s="19">
        <v>3.1661550032962199E-2</v>
      </c>
      <c r="W14" s="19">
        <v>4.1842305679317203E-2</v>
      </c>
      <c r="X14" s="19">
        <v>3.1424385809219302E-2</v>
      </c>
    </row>
    <row r="15" spans="2:24">
      <c r="B15" s="16"/>
    </row>
    <row r="16" spans="2:24">
      <c r="B16" t="s">
        <v>216</v>
      </c>
    </row>
    <row r="17" spans="2:2">
      <c r="B17" t="s">
        <v>217</v>
      </c>
    </row>
    <row r="19" spans="2:2">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X17"/>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175</v>
      </c>
      <c r="C9" s="17">
        <v>0.19951219839359599</v>
      </c>
      <c r="D9" s="17">
        <v>0.21014699259231001</v>
      </c>
      <c r="E9" s="17">
        <v>0.235507622008229</v>
      </c>
      <c r="F9" s="17">
        <v>0.167507543653834</v>
      </c>
      <c r="G9" s="17">
        <v>0.18895735884002199</v>
      </c>
      <c r="H9" s="17">
        <v>0.20106943684085701</v>
      </c>
      <c r="I9" s="17">
        <v>0.196830760197829</v>
      </c>
      <c r="J9" s="17"/>
      <c r="K9" s="17">
        <v>0.193509882529175</v>
      </c>
      <c r="L9" s="17">
        <v>0.206367392175547</v>
      </c>
      <c r="M9" s="17"/>
      <c r="N9" s="17">
        <v>0.179269937160243</v>
      </c>
      <c r="O9" s="17">
        <v>0.19869471600639299</v>
      </c>
      <c r="P9" s="17">
        <v>0.17702177877101799</v>
      </c>
      <c r="Q9" s="17">
        <v>0.24783428643383601</v>
      </c>
      <c r="R9" s="17">
        <v>0.28079023365781802</v>
      </c>
      <c r="S9" s="17"/>
      <c r="T9" s="17">
        <v>0.284589012109499</v>
      </c>
      <c r="U9" s="17">
        <v>0.15411068217641299</v>
      </c>
      <c r="V9" s="17">
        <v>0.24256767340910801</v>
      </c>
      <c r="W9" s="17">
        <v>0.14990670198415701</v>
      </c>
      <c r="X9" s="17">
        <v>0.16963224735816901</v>
      </c>
    </row>
    <row r="10" spans="2:24" ht="43.5">
      <c r="B10" s="18" t="s">
        <v>176</v>
      </c>
      <c r="C10" s="17">
        <v>0.44123998039279599</v>
      </c>
      <c r="D10" s="17">
        <v>0.39324951653469697</v>
      </c>
      <c r="E10" s="17">
        <v>0.43204587814510098</v>
      </c>
      <c r="F10" s="17">
        <v>0.46454393950372502</v>
      </c>
      <c r="G10" s="17">
        <v>0.472832347105066</v>
      </c>
      <c r="H10" s="17">
        <v>0.412735359738028</v>
      </c>
      <c r="I10" s="17">
        <v>0.45491992882024901</v>
      </c>
      <c r="J10" s="17"/>
      <c r="K10" s="17">
        <v>0.44015772987387503</v>
      </c>
      <c r="L10" s="17">
        <v>0.44249479793498497</v>
      </c>
      <c r="M10" s="17"/>
      <c r="N10" s="17">
        <v>0.39990510655422301</v>
      </c>
      <c r="O10" s="17">
        <v>0.43170395964970898</v>
      </c>
      <c r="P10" s="17">
        <v>0.50027373260531105</v>
      </c>
      <c r="Q10" s="17">
        <v>0.48766383516705603</v>
      </c>
      <c r="R10" s="17">
        <v>0.43045745221709802</v>
      </c>
      <c r="S10" s="17"/>
      <c r="T10" s="17">
        <v>0.45863684200230698</v>
      </c>
      <c r="U10" s="17">
        <v>0.465740298993508</v>
      </c>
      <c r="V10" s="17">
        <v>0.435060224167369</v>
      </c>
      <c r="W10" s="17">
        <v>0.44160731315528501</v>
      </c>
      <c r="X10" s="17">
        <v>0.54539562707909806</v>
      </c>
    </row>
    <row r="11" spans="2:24" ht="57.95">
      <c r="B11" s="18" t="s">
        <v>177</v>
      </c>
      <c r="C11" s="17">
        <v>0.28728217834832898</v>
      </c>
      <c r="D11" s="17">
        <v>0.315921330662153</v>
      </c>
      <c r="E11" s="17">
        <v>0.27996318626759298</v>
      </c>
      <c r="F11" s="17">
        <v>0.296542212574471</v>
      </c>
      <c r="G11" s="17">
        <v>0.27183038004824001</v>
      </c>
      <c r="H11" s="17">
        <v>0.314438890991452</v>
      </c>
      <c r="I11" s="17">
        <v>0.26106441055060198</v>
      </c>
      <c r="J11" s="17"/>
      <c r="K11" s="17">
        <v>0.31650732695297401</v>
      </c>
      <c r="L11" s="17">
        <v>0.25916623669990901</v>
      </c>
      <c r="M11" s="17"/>
      <c r="N11" s="17">
        <v>0.33608924118948702</v>
      </c>
      <c r="O11" s="17">
        <v>0.305999621305939</v>
      </c>
      <c r="P11" s="17">
        <v>0.27491608459875</v>
      </c>
      <c r="Q11" s="17">
        <v>0.212536780876843</v>
      </c>
      <c r="R11" s="17">
        <v>0.23625811431771601</v>
      </c>
      <c r="S11" s="17"/>
      <c r="T11" s="17">
        <v>0.197582912940266</v>
      </c>
      <c r="U11" s="17">
        <v>0.33529786473894002</v>
      </c>
      <c r="V11" s="17">
        <v>0.244235994618067</v>
      </c>
      <c r="W11" s="17">
        <v>0.36181413478200097</v>
      </c>
      <c r="X11" s="17">
        <v>0.196902915673557</v>
      </c>
    </row>
    <row r="12" spans="2:24">
      <c r="B12" s="18" t="s">
        <v>169</v>
      </c>
      <c r="C12" s="19">
        <v>7.1965642865278401E-2</v>
      </c>
      <c r="D12" s="19">
        <v>8.0682160210840098E-2</v>
      </c>
      <c r="E12" s="19">
        <v>5.2483313579077102E-2</v>
      </c>
      <c r="F12" s="19">
        <v>7.1406304267969498E-2</v>
      </c>
      <c r="G12" s="19">
        <v>6.6379914006671703E-2</v>
      </c>
      <c r="H12" s="19">
        <v>7.1756312429663599E-2</v>
      </c>
      <c r="I12" s="19">
        <v>8.7184900431319406E-2</v>
      </c>
      <c r="J12" s="19"/>
      <c r="K12" s="19">
        <v>4.9825060643975502E-2</v>
      </c>
      <c r="L12" s="19">
        <v>9.1971573189558994E-2</v>
      </c>
      <c r="M12" s="19"/>
      <c r="N12" s="19">
        <v>8.4735715096047895E-2</v>
      </c>
      <c r="O12" s="19">
        <v>6.3601703037958701E-2</v>
      </c>
      <c r="P12" s="19">
        <v>4.7788404024921502E-2</v>
      </c>
      <c r="Q12" s="19">
        <v>5.1965097522264497E-2</v>
      </c>
      <c r="R12" s="19">
        <v>5.2494199807367699E-2</v>
      </c>
      <c r="S12" s="19"/>
      <c r="T12" s="19">
        <v>5.9191232947928302E-2</v>
      </c>
      <c r="U12" s="19">
        <v>4.4851154091139399E-2</v>
      </c>
      <c r="V12" s="19">
        <v>7.8136107805456906E-2</v>
      </c>
      <c r="W12" s="19">
        <v>4.6671850078556398E-2</v>
      </c>
      <c r="X12" s="19">
        <v>8.8069209889176103E-2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X16"/>
  <sheetViews>
    <sheetView showGridLines="0" workbookViewId="0">
      <pane xSplit="2" topLeftCell="P1" activePane="topRight" state="frozen"/>
      <selection pane="topRight" activeCell="B16" sqref="B1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178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179</v>
      </c>
      <c r="C9" s="17">
        <v>0.28330823978091302</v>
      </c>
      <c r="D9" s="17">
        <v>0.23577371763587601</v>
      </c>
      <c r="E9" s="17">
        <v>0.35070258234898799</v>
      </c>
      <c r="F9" s="17">
        <v>0.25854036972340799</v>
      </c>
      <c r="G9" s="17">
        <v>0.26421947191360001</v>
      </c>
      <c r="H9" s="17">
        <v>0.28091735206423002</v>
      </c>
      <c r="I9" s="17">
        <v>0.29721386035903502</v>
      </c>
      <c r="J9" s="17"/>
      <c r="K9" s="17">
        <v>0.31997666244810402</v>
      </c>
      <c r="L9" s="17">
        <v>0.248878090629335</v>
      </c>
      <c r="M9" s="17"/>
      <c r="N9" s="17">
        <v>0.26929240379442898</v>
      </c>
      <c r="O9" s="17">
        <v>0.28303128997899302</v>
      </c>
      <c r="P9" s="17">
        <v>0.29676881458014998</v>
      </c>
      <c r="Q9" s="17">
        <v>0.31609064510607598</v>
      </c>
      <c r="R9" s="17">
        <v>0.31991350545980402</v>
      </c>
      <c r="S9" s="17"/>
      <c r="T9" s="17">
        <v>0.34341393403666498</v>
      </c>
      <c r="U9" s="17">
        <v>0.28775411781319699</v>
      </c>
      <c r="V9" s="17">
        <v>0.30523190932601102</v>
      </c>
      <c r="W9" s="17">
        <v>0.22723199741269601</v>
      </c>
      <c r="X9" s="17">
        <v>0.32818754646875797</v>
      </c>
    </row>
    <row r="10" spans="2:24" ht="43.5">
      <c r="B10" s="18" t="s">
        <v>180</v>
      </c>
      <c r="C10" s="17">
        <v>0.53386028479190295</v>
      </c>
      <c r="D10" s="17">
        <v>0.63228681822503996</v>
      </c>
      <c r="E10" s="17">
        <v>0.541413943803845</v>
      </c>
      <c r="F10" s="17">
        <v>0.58708307466100296</v>
      </c>
      <c r="G10" s="17">
        <v>0.52916371599476997</v>
      </c>
      <c r="H10" s="17">
        <v>0.528794093268663</v>
      </c>
      <c r="I10" s="17">
        <v>0.42637749683368298</v>
      </c>
      <c r="J10" s="17"/>
      <c r="K10" s="17">
        <v>0.55576026235728804</v>
      </c>
      <c r="L10" s="17">
        <v>0.51213492687901196</v>
      </c>
      <c r="M10" s="17"/>
      <c r="N10" s="17">
        <v>0.50851134528055097</v>
      </c>
      <c r="O10" s="17">
        <v>0.56243153737846396</v>
      </c>
      <c r="P10" s="17">
        <v>0.54294347700972401</v>
      </c>
      <c r="Q10" s="17">
        <v>0.54277406730363997</v>
      </c>
      <c r="R10" s="17">
        <v>0.55279947489197501</v>
      </c>
      <c r="S10" s="17"/>
      <c r="T10" s="17">
        <v>0.53273733418747604</v>
      </c>
      <c r="U10" s="17">
        <v>0.57075433915307705</v>
      </c>
      <c r="V10" s="17">
        <v>0.52617508448859895</v>
      </c>
      <c r="W10" s="17">
        <v>0.61811701029623201</v>
      </c>
      <c r="X10" s="17">
        <v>0.43657853850786899</v>
      </c>
    </row>
    <row r="11" spans="2:24">
      <c r="B11" s="18" t="s">
        <v>169</v>
      </c>
      <c r="C11" s="19">
        <v>0.182831475427184</v>
      </c>
      <c r="D11" s="19">
        <v>0.131939464139084</v>
      </c>
      <c r="E11" s="19">
        <v>0.107883473847168</v>
      </c>
      <c r="F11" s="19">
        <v>0.154376555615589</v>
      </c>
      <c r="G11" s="19">
        <v>0.20661681209162999</v>
      </c>
      <c r="H11" s="19">
        <v>0.19028855466710601</v>
      </c>
      <c r="I11" s="19">
        <v>0.276408642807282</v>
      </c>
      <c r="J11" s="19"/>
      <c r="K11" s="19">
        <v>0.124263075194608</v>
      </c>
      <c r="L11" s="19">
        <v>0.23898698249165401</v>
      </c>
      <c r="M11" s="19"/>
      <c r="N11" s="19">
        <v>0.22219625092501999</v>
      </c>
      <c r="O11" s="19">
        <v>0.15453717264254199</v>
      </c>
      <c r="P11" s="19">
        <v>0.16028770841012699</v>
      </c>
      <c r="Q11" s="19">
        <v>0.14113528759028399</v>
      </c>
      <c r="R11" s="19">
        <v>0.12728701964822101</v>
      </c>
      <c r="S11" s="19"/>
      <c r="T11" s="19">
        <v>0.12384873177585901</v>
      </c>
      <c r="U11" s="19">
        <v>0.14149154303372599</v>
      </c>
      <c r="V11" s="19">
        <v>0.16859300618539</v>
      </c>
      <c r="W11" s="19">
        <v>0.15465099229107199</v>
      </c>
      <c r="X11" s="19">
        <v>0.23523391502337301</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181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179</v>
      </c>
      <c r="C9" s="17">
        <v>0.28648602270741502</v>
      </c>
      <c r="D9" s="17">
        <v>0.32039983331914501</v>
      </c>
      <c r="E9" s="17">
        <v>0.31743798671264301</v>
      </c>
      <c r="F9" s="17">
        <v>0.26425440993833199</v>
      </c>
      <c r="G9" s="17">
        <v>0.303406214847453</v>
      </c>
      <c r="H9" s="17">
        <v>0.244503558702068</v>
      </c>
      <c r="I9" s="17">
        <v>0.27143774106673801</v>
      </c>
      <c r="J9" s="17"/>
      <c r="K9" s="17">
        <v>0.31610267009950599</v>
      </c>
      <c r="L9" s="17">
        <v>0.25798353297867099</v>
      </c>
      <c r="M9" s="17"/>
      <c r="N9" s="17">
        <v>0.29047335309271899</v>
      </c>
      <c r="O9" s="17">
        <v>0.270845862577899</v>
      </c>
      <c r="P9" s="17">
        <v>0.28986015455515102</v>
      </c>
      <c r="Q9" s="17">
        <v>0.32484084730450702</v>
      </c>
      <c r="R9" s="17">
        <v>0.33758511321048501</v>
      </c>
      <c r="S9" s="17"/>
      <c r="T9" s="17">
        <v>0.339091012895674</v>
      </c>
      <c r="U9" s="17">
        <v>0.284589494301836</v>
      </c>
      <c r="V9" s="17">
        <v>0.319336558016868</v>
      </c>
      <c r="W9" s="17">
        <v>0.24740883932391</v>
      </c>
      <c r="X9" s="17">
        <v>0.31330578472669701</v>
      </c>
    </row>
    <row r="10" spans="2:24" ht="43.5">
      <c r="B10" s="18" t="s">
        <v>180</v>
      </c>
      <c r="C10" s="17">
        <v>0.53351930952597404</v>
      </c>
      <c r="D10" s="17">
        <v>0.55847071380453295</v>
      </c>
      <c r="E10" s="17">
        <v>0.56585132892615098</v>
      </c>
      <c r="F10" s="17">
        <v>0.57541134250908499</v>
      </c>
      <c r="G10" s="17">
        <v>0.50421381283543498</v>
      </c>
      <c r="H10" s="17">
        <v>0.56824310609472695</v>
      </c>
      <c r="I10" s="17">
        <v>0.45700360393668099</v>
      </c>
      <c r="J10" s="17"/>
      <c r="K10" s="17">
        <v>0.55340492309403</v>
      </c>
      <c r="L10" s="17">
        <v>0.51474042986753898</v>
      </c>
      <c r="M10" s="17"/>
      <c r="N10" s="17">
        <v>0.48771325738230797</v>
      </c>
      <c r="O10" s="17">
        <v>0.56762172597003302</v>
      </c>
      <c r="P10" s="17">
        <v>0.56717643346919899</v>
      </c>
      <c r="Q10" s="17">
        <v>0.52670718244630099</v>
      </c>
      <c r="R10" s="17">
        <v>0.55761632146013895</v>
      </c>
      <c r="S10" s="17"/>
      <c r="T10" s="17">
        <v>0.53737091255588898</v>
      </c>
      <c r="U10" s="17">
        <v>0.568275696427188</v>
      </c>
      <c r="V10" s="17">
        <v>0.50719859372176201</v>
      </c>
      <c r="W10" s="17">
        <v>0.60702445477970002</v>
      </c>
      <c r="X10" s="17">
        <v>0.47448496670170598</v>
      </c>
    </row>
    <row r="11" spans="2:24">
      <c r="B11" s="18" t="s">
        <v>169</v>
      </c>
      <c r="C11" s="17">
        <v>0.17999466776661099</v>
      </c>
      <c r="D11" s="17">
        <v>0.121129452876322</v>
      </c>
      <c r="E11" s="17">
        <v>0.116710684361206</v>
      </c>
      <c r="F11" s="17">
        <v>0.16033424755258299</v>
      </c>
      <c r="G11" s="17">
        <v>0.19237997231711301</v>
      </c>
      <c r="H11" s="17">
        <v>0.187253335203205</v>
      </c>
      <c r="I11" s="17">
        <v>0.27155865499658099</v>
      </c>
      <c r="J11" s="17"/>
      <c r="K11" s="17">
        <v>0.13049240680646301</v>
      </c>
      <c r="L11" s="17">
        <v>0.227276037153789</v>
      </c>
      <c r="M11" s="17"/>
      <c r="N11" s="17">
        <v>0.22181338952497401</v>
      </c>
      <c r="O11" s="17">
        <v>0.16153241145206701</v>
      </c>
      <c r="P11" s="17">
        <v>0.14296341197564999</v>
      </c>
      <c r="Q11" s="17">
        <v>0.14845197024919199</v>
      </c>
      <c r="R11" s="17">
        <v>0.104798565329376</v>
      </c>
      <c r="S11" s="17"/>
      <c r="T11" s="17">
        <v>0.123538074548436</v>
      </c>
      <c r="U11" s="17">
        <v>0.147134809270976</v>
      </c>
      <c r="V11" s="17">
        <v>0.17346484826137001</v>
      </c>
      <c r="W11" s="17">
        <v>0.14556670589638901</v>
      </c>
      <c r="X11" s="17">
        <v>0.21220924857159801</v>
      </c>
    </row>
    <row r="12" spans="2:24" ht="43.5">
      <c r="B12" s="18" t="s">
        <v>182</v>
      </c>
      <c r="C12" s="17">
        <v>0</v>
      </c>
      <c r="D12" s="17">
        <v>0</v>
      </c>
      <c r="E12" s="17">
        <v>0</v>
      </c>
      <c r="F12" s="17">
        <v>0</v>
      </c>
      <c r="G12" s="17">
        <v>0</v>
      </c>
      <c r="H12" s="17">
        <v>0</v>
      </c>
      <c r="I12" s="17">
        <v>0</v>
      </c>
      <c r="J12" s="17"/>
      <c r="K12" s="17">
        <v>0</v>
      </c>
      <c r="L12" s="17">
        <v>0</v>
      </c>
      <c r="M12" s="17"/>
      <c r="N12" s="17">
        <v>0</v>
      </c>
      <c r="O12" s="17">
        <v>0</v>
      </c>
      <c r="P12" s="17">
        <v>0</v>
      </c>
      <c r="Q12" s="17">
        <v>0</v>
      </c>
      <c r="R12" s="17">
        <v>0</v>
      </c>
      <c r="S12" s="17"/>
      <c r="T12" s="17">
        <v>0</v>
      </c>
      <c r="U12" s="17">
        <v>0</v>
      </c>
      <c r="V12" s="17">
        <v>0</v>
      </c>
      <c r="W12" s="17">
        <v>0</v>
      </c>
      <c r="X12" s="17">
        <v>0</v>
      </c>
    </row>
    <row r="13" spans="2:24" ht="43.5">
      <c r="B13" s="18" t="s">
        <v>183</v>
      </c>
      <c r="C13" s="19">
        <v>0</v>
      </c>
      <c r="D13" s="19">
        <v>0</v>
      </c>
      <c r="E13" s="19">
        <v>0</v>
      </c>
      <c r="F13" s="19">
        <v>0</v>
      </c>
      <c r="G13" s="19">
        <v>0</v>
      </c>
      <c r="H13" s="19">
        <v>0</v>
      </c>
      <c r="I13" s="19">
        <v>0</v>
      </c>
      <c r="J13" s="19"/>
      <c r="K13" s="19">
        <v>0</v>
      </c>
      <c r="L13" s="19">
        <v>0</v>
      </c>
      <c r="M13" s="19"/>
      <c r="N13" s="19">
        <v>0</v>
      </c>
      <c r="O13" s="19">
        <v>0</v>
      </c>
      <c r="P13" s="19">
        <v>0</v>
      </c>
      <c r="Q13" s="19">
        <v>0</v>
      </c>
      <c r="R13" s="19">
        <v>0</v>
      </c>
      <c r="S13" s="19"/>
      <c r="T13" s="19">
        <v>0</v>
      </c>
      <c r="U13" s="19">
        <v>0</v>
      </c>
      <c r="V13" s="19">
        <v>0</v>
      </c>
      <c r="W13" s="19">
        <v>0</v>
      </c>
      <c r="X13" s="19">
        <v>0</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X16"/>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184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43.5">
      <c r="B9" s="18" t="s">
        <v>182</v>
      </c>
      <c r="C9" s="17">
        <v>0.31623043314680799</v>
      </c>
      <c r="D9" s="17">
        <v>0.28769354150236198</v>
      </c>
      <c r="E9" s="17">
        <v>0.30990002499508101</v>
      </c>
      <c r="F9" s="17">
        <v>0.30399725249374598</v>
      </c>
      <c r="G9" s="17">
        <v>0.32323690594138599</v>
      </c>
      <c r="H9" s="17">
        <v>0.33749499071150901</v>
      </c>
      <c r="I9" s="17">
        <v>0.33029582362878301</v>
      </c>
      <c r="J9" s="17"/>
      <c r="K9" s="17">
        <v>0.34549185102871699</v>
      </c>
      <c r="L9" s="17">
        <v>0.28920218068464898</v>
      </c>
      <c r="M9" s="17"/>
      <c r="N9" s="17">
        <v>0.27300857388245398</v>
      </c>
      <c r="O9" s="17">
        <v>0.32338070038557598</v>
      </c>
      <c r="P9" s="17">
        <v>0.35466762590443701</v>
      </c>
      <c r="Q9" s="17">
        <v>0.38297655806770903</v>
      </c>
      <c r="R9" s="17">
        <v>0.32099980079652701</v>
      </c>
      <c r="S9" s="17"/>
      <c r="T9" s="17">
        <v>0.39786928166344898</v>
      </c>
      <c r="U9" s="17">
        <v>0.32478327525335898</v>
      </c>
      <c r="V9" s="17">
        <v>0.358740868048745</v>
      </c>
      <c r="W9" s="17">
        <v>0.27896604192764002</v>
      </c>
      <c r="X9" s="17">
        <v>0.28175941029781298</v>
      </c>
    </row>
    <row r="10" spans="2:24" ht="43.5">
      <c r="B10" s="18" t="s">
        <v>183</v>
      </c>
      <c r="C10" s="17">
        <v>0.48033177419966</v>
      </c>
      <c r="D10" s="17">
        <v>0.56225627936453604</v>
      </c>
      <c r="E10" s="17">
        <v>0.54396967763625703</v>
      </c>
      <c r="F10" s="17">
        <v>0.52577851527838504</v>
      </c>
      <c r="G10" s="17">
        <v>0.45570087578179402</v>
      </c>
      <c r="H10" s="17">
        <v>0.461679101297224</v>
      </c>
      <c r="I10" s="17">
        <v>0.36975791539928798</v>
      </c>
      <c r="J10" s="17"/>
      <c r="K10" s="17">
        <v>0.51398873908792397</v>
      </c>
      <c r="L10" s="17">
        <v>0.446851230624292</v>
      </c>
      <c r="M10" s="17"/>
      <c r="N10" s="17">
        <v>0.51320727109295405</v>
      </c>
      <c r="O10" s="17">
        <v>0.48785240211686898</v>
      </c>
      <c r="P10" s="17">
        <v>0.46392291175606598</v>
      </c>
      <c r="Q10" s="17">
        <v>0.43808972814496899</v>
      </c>
      <c r="R10" s="17">
        <v>0.55050805273660697</v>
      </c>
      <c r="S10" s="17"/>
      <c r="T10" s="17">
        <v>0.46407863411002298</v>
      </c>
      <c r="U10" s="17">
        <v>0.52256323909503899</v>
      </c>
      <c r="V10" s="17">
        <v>0.455597074562964</v>
      </c>
      <c r="W10" s="17">
        <v>0.50987195204725</v>
      </c>
      <c r="X10" s="17">
        <v>0.46817549059025798</v>
      </c>
    </row>
    <row r="11" spans="2:24">
      <c r="B11" s="18" t="s">
        <v>169</v>
      </c>
      <c r="C11" s="19">
        <v>0.20343779265353101</v>
      </c>
      <c r="D11" s="19">
        <v>0.15005017913310301</v>
      </c>
      <c r="E11" s="19">
        <v>0.14613029736866301</v>
      </c>
      <c r="F11" s="19">
        <v>0.170224232227869</v>
      </c>
      <c r="G11" s="19">
        <v>0.22106221827682099</v>
      </c>
      <c r="H11" s="19">
        <v>0.20082590799126601</v>
      </c>
      <c r="I11" s="19">
        <v>0.299946260971929</v>
      </c>
      <c r="J11" s="19"/>
      <c r="K11" s="19">
        <v>0.14051940988335801</v>
      </c>
      <c r="L11" s="19">
        <v>0.26394658869106002</v>
      </c>
      <c r="M11" s="19"/>
      <c r="N11" s="19">
        <v>0.213784155024591</v>
      </c>
      <c r="O11" s="19">
        <v>0.18876689749755499</v>
      </c>
      <c r="P11" s="19">
        <v>0.18140946233949701</v>
      </c>
      <c r="Q11" s="19">
        <v>0.17893371378732201</v>
      </c>
      <c r="R11" s="19">
        <v>0.12849214646686699</v>
      </c>
      <c r="S11" s="19"/>
      <c r="T11" s="19">
        <v>0.13805208422652801</v>
      </c>
      <c r="U11" s="19">
        <v>0.152653485651602</v>
      </c>
      <c r="V11" s="19">
        <v>0.185662057388291</v>
      </c>
      <c r="W11" s="19">
        <v>0.21116200602511101</v>
      </c>
      <c r="X11" s="19">
        <v>0.25006509911192898</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X16"/>
  <sheetViews>
    <sheetView showGridLines="0" workbookViewId="0">
      <pane xSplit="2" topLeftCell="O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185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57.95">
      <c r="B9" s="18" t="s">
        <v>186</v>
      </c>
      <c r="C9" s="17">
        <v>0.212256472484149</v>
      </c>
      <c r="D9" s="17">
        <v>0.26547789000371003</v>
      </c>
      <c r="E9" s="17">
        <v>0.229080618500381</v>
      </c>
      <c r="F9" s="17">
        <v>0.198212993564403</v>
      </c>
      <c r="G9" s="17">
        <v>0.20006807980470101</v>
      </c>
      <c r="H9" s="17">
        <v>0.22223841101740599</v>
      </c>
      <c r="I9" s="17">
        <v>0.17802396131833101</v>
      </c>
      <c r="J9" s="17"/>
      <c r="K9" s="17">
        <v>0.243352120627083</v>
      </c>
      <c r="L9" s="17">
        <v>0.182920112373891</v>
      </c>
      <c r="M9" s="17"/>
      <c r="N9" s="17">
        <v>0.20803150401419301</v>
      </c>
      <c r="O9" s="17">
        <v>0.21195314942267199</v>
      </c>
      <c r="P9" s="17">
        <v>0.22474941523040801</v>
      </c>
      <c r="Q9" s="17">
        <v>0.22815888384546501</v>
      </c>
      <c r="R9" s="17">
        <v>0.20938824635117201</v>
      </c>
      <c r="S9" s="17"/>
      <c r="T9" s="17">
        <v>0.25021188913243703</v>
      </c>
      <c r="U9" s="17">
        <v>0.23943606141960899</v>
      </c>
      <c r="V9" s="17">
        <v>0.17900164997180301</v>
      </c>
      <c r="W9" s="17">
        <v>0.226189399790891</v>
      </c>
      <c r="X9" s="17">
        <v>0.17391146224506199</v>
      </c>
    </row>
    <row r="10" spans="2:24" ht="72.599999999999994">
      <c r="B10" s="18" t="s">
        <v>187</v>
      </c>
      <c r="C10" s="17">
        <v>0.66870700040188902</v>
      </c>
      <c r="D10" s="17">
        <v>0.61491744801647397</v>
      </c>
      <c r="E10" s="17">
        <v>0.682440768502526</v>
      </c>
      <c r="F10" s="17">
        <v>0.68492963428785103</v>
      </c>
      <c r="G10" s="17">
        <v>0.67395293577688498</v>
      </c>
      <c r="H10" s="17">
        <v>0.66692862595201596</v>
      </c>
      <c r="I10" s="17">
        <v>0.676800757915344</v>
      </c>
      <c r="J10" s="17"/>
      <c r="K10" s="17">
        <v>0.66025709883998096</v>
      </c>
      <c r="L10" s="17">
        <v>0.67731034082618802</v>
      </c>
      <c r="M10" s="17"/>
      <c r="N10" s="17">
        <v>0.61782879222255505</v>
      </c>
      <c r="O10" s="17">
        <v>0.69559584246526995</v>
      </c>
      <c r="P10" s="17">
        <v>0.67477873999364002</v>
      </c>
      <c r="Q10" s="17">
        <v>0.67276016997047505</v>
      </c>
      <c r="R10" s="17">
        <v>0.72701323473230595</v>
      </c>
      <c r="S10" s="17"/>
      <c r="T10" s="17">
        <v>0.66290066757548105</v>
      </c>
      <c r="U10" s="17">
        <v>0.67156789356277202</v>
      </c>
      <c r="V10" s="17">
        <v>0.719695113692568</v>
      </c>
      <c r="W10" s="17">
        <v>0.65939375441148196</v>
      </c>
      <c r="X10" s="17">
        <v>0.69354893929046402</v>
      </c>
    </row>
    <row r="11" spans="2:24">
      <c r="B11" s="18" t="s">
        <v>61</v>
      </c>
      <c r="C11" s="19">
        <v>0.119036527113962</v>
      </c>
      <c r="D11" s="19">
        <v>0.11960466197981599</v>
      </c>
      <c r="E11" s="19">
        <v>8.8478612997092906E-2</v>
      </c>
      <c r="F11" s="19">
        <v>0.116857372147746</v>
      </c>
      <c r="G11" s="19">
        <v>0.12597898441841399</v>
      </c>
      <c r="H11" s="19">
        <v>0.11083296303057801</v>
      </c>
      <c r="I11" s="19">
        <v>0.14517528076632599</v>
      </c>
      <c r="J11" s="19"/>
      <c r="K11" s="19">
        <v>9.6390780532936496E-2</v>
      </c>
      <c r="L11" s="19">
        <v>0.13976954679992101</v>
      </c>
      <c r="M11" s="19"/>
      <c r="N11" s="19">
        <v>0.174139703763252</v>
      </c>
      <c r="O11" s="19">
        <v>9.2451008112057698E-2</v>
      </c>
      <c r="P11" s="19">
        <v>0.100471844775952</v>
      </c>
      <c r="Q11" s="19">
        <v>9.9080946184060298E-2</v>
      </c>
      <c r="R11" s="19">
        <v>6.3598518916522198E-2</v>
      </c>
      <c r="S11" s="19"/>
      <c r="T11" s="19">
        <v>8.6887443292081895E-2</v>
      </c>
      <c r="U11" s="19">
        <v>8.8996045017618305E-2</v>
      </c>
      <c r="V11" s="19">
        <v>0.101303236335629</v>
      </c>
      <c r="W11" s="19">
        <v>0.114416845797627</v>
      </c>
      <c r="X11" s="19">
        <v>0.13253959846447499</v>
      </c>
    </row>
    <row r="12" spans="2:24">
      <c r="B12" s="16"/>
    </row>
    <row r="13" spans="2:24">
      <c r="B13" t="s">
        <v>216</v>
      </c>
    </row>
    <row r="14" spans="2:24">
      <c r="B14" t="s">
        <v>217</v>
      </c>
    </row>
    <row r="16" spans="2:24">
      <c r="B16"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N18"/>
  <sheetViews>
    <sheetView showGridLines="0" workbookViewId="0">
      <pane xSplit="2" topLeftCell="D1" activePane="topRight" state="frozen"/>
      <selection pane="topRight" activeCell="J17" sqref="J17"/>
    </sheetView>
  </sheetViews>
  <sheetFormatPr defaultColWidth="10.85546875" defaultRowHeight="14.45"/>
  <cols>
    <col min="2" max="2" width="25.7109375" customWidth="1"/>
    <col min="3" max="14" width="20.7109375" customWidth="1"/>
  </cols>
  <sheetData>
    <row r="2" spans="2:14" ht="39.950000000000003" customHeight="1">
      <c r="D2" s="30" t="s">
        <v>253</v>
      </c>
      <c r="E2" s="31"/>
      <c r="F2" s="31"/>
      <c r="G2" s="31"/>
      <c r="H2" s="31"/>
      <c r="I2" s="31"/>
      <c r="J2" s="31"/>
      <c r="K2" s="31"/>
      <c r="L2" s="31"/>
      <c r="M2" s="31"/>
      <c r="N2" s="31"/>
    </row>
    <row r="6" spans="2:14" ht="50.1" customHeight="1">
      <c r="B6" s="20" t="s">
        <v>22</v>
      </c>
      <c r="C6" s="20" t="s">
        <v>254</v>
      </c>
      <c r="D6" s="20" t="s">
        <v>255</v>
      </c>
      <c r="E6" s="20" t="s">
        <v>256</v>
      </c>
      <c r="F6" s="20" t="s">
        <v>257</v>
      </c>
      <c r="G6" s="20" t="s">
        <v>258</v>
      </c>
      <c r="H6" s="20" t="s">
        <v>259</v>
      </c>
      <c r="I6" s="20" t="s">
        <v>260</v>
      </c>
      <c r="J6" s="20" t="s">
        <v>261</v>
      </c>
      <c r="K6" s="20" t="s">
        <v>262</v>
      </c>
      <c r="L6" s="20" t="s">
        <v>263</v>
      </c>
      <c r="M6" s="20" t="s">
        <v>264</v>
      </c>
    </row>
    <row r="7" spans="2:14">
      <c r="B7" s="18" t="s">
        <v>86</v>
      </c>
      <c r="C7" s="17">
        <v>0.48821349702299399</v>
      </c>
      <c r="D7" s="17">
        <v>0.27335859129571599</v>
      </c>
      <c r="E7" s="17">
        <v>0.430724265354191</v>
      </c>
      <c r="F7" s="17">
        <v>0.288117713663742</v>
      </c>
      <c r="G7" s="17">
        <v>0.27984568562808498</v>
      </c>
      <c r="H7" s="17">
        <v>0.49514554241764602</v>
      </c>
      <c r="I7" s="17">
        <v>0.46746362028865002</v>
      </c>
      <c r="J7" s="17">
        <v>0.38789561329268601</v>
      </c>
      <c r="K7" s="17">
        <v>0.36256593036797402</v>
      </c>
      <c r="L7" s="17">
        <v>0.41315145956409999</v>
      </c>
      <c r="M7" s="17">
        <v>0.39223345249785102</v>
      </c>
    </row>
    <row r="8" spans="2:14">
      <c r="B8" s="18" t="s">
        <v>87</v>
      </c>
      <c r="C8" s="17">
        <v>0.34876444871277701</v>
      </c>
      <c r="D8" s="17">
        <v>0.34076205418372901</v>
      </c>
      <c r="E8" s="17">
        <v>0.35851213891280598</v>
      </c>
      <c r="F8" s="17">
        <v>0.31908793310189099</v>
      </c>
      <c r="G8" s="17">
        <v>0.40565218125150898</v>
      </c>
      <c r="H8" s="17">
        <v>0.32645316128457702</v>
      </c>
      <c r="I8" s="17">
        <v>0.35237133713541702</v>
      </c>
      <c r="J8" s="17">
        <v>0.39905583286274399</v>
      </c>
      <c r="K8" s="17">
        <v>0.36721894959880402</v>
      </c>
      <c r="L8" s="17">
        <v>0.40165645688974899</v>
      </c>
      <c r="M8" s="17">
        <v>0.38158486592568303</v>
      </c>
    </row>
    <row r="9" spans="2:14">
      <c r="B9" s="18" t="s">
        <v>88</v>
      </c>
      <c r="C9" s="17">
        <v>7.9366212044498105E-2</v>
      </c>
      <c r="D9" s="17">
        <v>0.21290838527053901</v>
      </c>
      <c r="E9" s="17">
        <v>0.10786620912837699</v>
      </c>
      <c r="F9" s="17">
        <v>0.21872369894194801</v>
      </c>
      <c r="G9" s="17">
        <v>0.169463475606249</v>
      </c>
      <c r="H9" s="17">
        <v>9.6650548281329504E-2</v>
      </c>
      <c r="I9" s="17">
        <v>9.7667992379055796E-2</v>
      </c>
      <c r="J9" s="17">
        <v>0.11492317370635501</v>
      </c>
      <c r="K9" s="17">
        <v>0.154937201297143</v>
      </c>
      <c r="L9" s="17">
        <v>9.96419382922724E-2</v>
      </c>
      <c r="M9" s="17">
        <v>0.11597671452869</v>
      </c>
    </row>
    <row r="10" spans="2:14">
      <c r="B10" s="18" t="s">
        <v>89</v>
      </c>
      <c r="C10" s="17">
        <v>1.5824993522425199E-2</v>
      </c>
      <c r="D10" s="17">
        <v>6.9192427088031097E-2</v>
      </c>
      <c r="E10" s="17">
        <v>3.1227609009357799E-2</v>
      </c>
      <c r="F10" s="17">
        <v>8.2430425502446697E-2</v>
      </c>
      <c r="G10" s="17">
        <v>3.5274102491182797E-2</v>
      </c>
      <c r="H10" s="17">
        <v>3.0690171047098001E-2</v>
      </c>
      <c r="I10" s="17">
        <v>2.3502925838703299E-2</v>
      </c>
      <c r="J10" s="17">
        <v>2.0792166781844298E-2</v>
      </c>
      <c r="K10" s="17">
        <v>4.1428932187514603E-2</v>
      </c>
      <c r="L10" s="17">
        <v>2.21620256515907E-2</v>
      </c>
      <c r="M10" s="17">
        <v>2.5409096563799801E-2</v>
      </c>
    </row>
    <row r="11" spans="2:14">
      <c r="B11" s="18" t="s">
        <v>61</v>
      </c>
      <c r="C11" s="17">
        <v>6.7830848697306101E-2</v>
      </c>
      <c r="D11" s="17">
        <v>0.103778542161985</v>
      </c>
      <c r="E11" s="17">
        <v>7.1669777595267603E-2</v>
      </c>
      <c r="F11" s="17">
        <v>9.1640228789972605E-2</v>
      </c>
      <c r="G11" s="17">
        <v>0.109764555022975</v>
      </c>
      <c r="H11" s="17">
        <v>5.1060576969349097E-2</v>
      </c>
      <c r="I11" s="17">
        <v>5.8994124358173999E-2</v>
      </c>
      <c r="J11" s="17">
        <v>7.7333213356371E-2</v>
      </c>
      <c r="K11" s="17">
        <v>7.3848986548564102E-2</v>
      </c>
      <c r="L11" s="17">
        <v>6.3388119602287796E-2</v>
      </c>
      <c r="M11" s="17">
        <v>8.4795870483976396E-2</v>
      </c>
    </row>
    <row r="12" spans="2:14">
      <c r="B12" s="16"/>
      <c r="C12" s="16"/>
      <c r="D12" s="16"/>
      <c r="E12" s="16"/>
      <c r="F12" s="16"/>
      <c r="G12" s="16"/>
      <c r="H12" s="16"/>
      <c r="I12" s="16"/>
      <c r="J12" s="16"/>
      <c r="K12" s="16"/>
      <c r="L12" s="16"/>
      <c r="M12" s="16"/>
    </row>
    <row r="13" spans="2:14">
      <c r="B13" t="s">
        <v>216</v>
      </c>
      <c r="C13" s="22"/>
      <c r="D13" s="22"/>
      <c r="E13" s="22"/>
      <c r="F13" s="22"/>
      <c r="G13" s="22"/>
      <c r="H13" s="22"/>
      <c r="I13" s="22"/>
      <c r="J13" s="22"/>
      <c r="K13" s="22"/>
      <c r="L13" s="22"/>
      <c r="M13" s="22"/>
    </row>
    <row r="14" spans="2:14">
      <c r="B14" t="s">
        <v>217</v>
      </c>
    </row>
    <row r="18" spans="2:2">
      <c r="B18"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X18"/>
  <sheetViews>
    <sheetView showGridLines="0" workbookViewId="0">
      <pane xSplit="2" topLeftCell="W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188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0.48821349702299399</v>
      </c>
      <c r="D9" s="17">
        <v>0.453483914088679</v>
      </c>
      <c r="E9" s="17">
        <v>0.51588555921855705</v>
      </c>
      <c r="F9" s="17">
        <v>0.48945217346907199</v>
      </c>
      <c r="G9" s="17">
        <v>0.47855422140652898</v>
      </c>
      <c r="H9" s="17">
        <v>0.55624689454365095</v>
      </c>
      <c r="I9" s="17">
        <v>0.449866462713159</v>
      </c>
      <c r="J9" s="17"/>
      <c r="K9" s="17">
        <v>0.44930911287133002</v>
      </c>
      <c r="L9" s="17">
        <v>0.52766986866796395</v>
      </c>
      <c r="M9" s="17"/>
      <c r="N9" s="17">
        <v>0.50418169408511304</v>
      </c>
      <c r="O9" s="17">
        <v>0.50660537046813003</v>
      </c>
      <c r="P9" s="17">
        <v>0.43504795598108797</v>
      </c>
      <c r="Q9" s="17">
        <v>0.47217826768510301</v>
      </c>
      <c r="R9" s="17">
        <v>0.52233530616917401</v>
      </c>
      <c r="S9" s="17"/>
      <c r="T9" s="17">
        <v>0.47894062493702699</v>
      </c>
      <c r="U9" s="17">
        <v>0.51661644924793004</v>
      </c>
      <c r="V9" s="17">
        <v>0.50819834702760802</v>
      </c>
      <c r="W9" s="17">
        <v>0.48326832888469601</v>
      </c>
      <c r="X9" s="17">
        <v>0.44146193220316898</v>
      </c>
    </row>
    <row r="10" spans="2:24">
      <c r="B10" s="18" t="s">
        <v>87</v>
      </c>
      <c r="C10" s="17">
        <v>0.34876444871277701</v>
      </c>
      <c r="D10" s="17">
        <v>0.29055459810579198</v>
      </c>
      <c r="E10" s="17">
        <v>0.34665825246703003</v>
      </c>
      <c r="F10" s="17">
        <v>0.36167841733502498</v>
      </c>
      <c r="G10" s="17">
        <v>0.34166916646850698</v>
      </c>
      <c r="H10" s="17">
        <v>0.31209731891352499</v>
      </c>
      <c r="I10" s="17">
        <v>0.40878549726385099</v>
      </c>
      <c r="J10" s="17"/>
      <c r="K10" s="17">
        <v>0.36611721332719099</v>
      </c>
      <c r="L10" s="17">
        <v>0.33252932452098799</v>
      </c>
      <c r="M10" s="17"/>
      <c r="N10" s="17">
        <v>0.29301780003003403</v>
      </c>
      <c r="O10" s="17">
        <v>0.343200279948983</v>
      </c>
      <c r="P10" s="17">
        <v>0.43338260402756701</v>
      </c>
      <c r="Q10" s="17">
        <v>0.36261435082531301</v>
      </c>
      <c r="R10" s="17">
        <v>0.34899172064877099</v>
      </c>
      <c r="S10" s="17"/>
      <c r="T10" s="17">
        <v>0.35742773170397402</v>
      </c>
      <c r="U10" s="17">
        <v>0.345650958742243</v>
      </c>
      <c r="V10" s="17">
        <v>0.37697873661063802</v>
      </c>
      <c r="W10" s="17">
        <v>0.37429452112311901</v>
      </c>
      <c r="X10" s="17">
        <v>0.40531498388533699</v>
      </c>
    </row>
    <row r="11" spans="2:24">
      <c r="B11" s="18" t="s">
        <v>88</v>
      </c>
      <c r="C11" s="17">
        <v>7.9366212044498105E-2</v>
      </c>
      <c r="D11" s="17">
        <v>0.144272029895475</v>
      </c>
      <c r="E11" s="17">
        <v>7.2604835566832795E-2</v>
      </c>
      <c r="F11" s="17">
        <v>5.7160240346434098E-2</v>
      </c>
      <c r="G11" s="17">
        <v>0.10048047235902199</v>
      </c>
      <c r="H11" s="17">
        <v>5.14027752371971E-2</v>
      </c>
      <c r="I11" s="17">
        <v>6.1684588879355802E-2</v>
      </c>
      <c r="J11" s="17"/>
      <c r="K11" s="17">
        <v>0.112052684957289</v>
      </c>
      <c r="L11" s="17">
        <v>4.7816232071036101E-2</v>
      </c>
      <c r="M11" s="17"/>
      <c r="N11" s="17">
        <v>8.5919212260821304E-2</v>
      </c>
      <c r="O11" s="17">
        <v>9.5612614701308801E-2</v>
      </c>
      <c r="P11" s="17">
        <v>6.6069723417900197E-2</v>
      </c>
      <c r="Q11" s="17">
        <v>8.4923647324072496E-2</v>
      </c>
      <c r="R11" s="17">
        <v>6.8203511472172199E-2</v>
      </c>
      <c r="S11" s="17"/>
      <c r="T11" s="17">
        <v>8.0555056648092899E-2</v>
      </c>
      <c r="U11" s="17">
        <v>8.2080945863031399E-2</v>
      </c>
      <c r="V11" s="17">
        <v>6.1834934191886799E-2</v>
      </c>
      <c r="W11" s="17">
        <v>6.50283372422506E-2</v>
      </c>
      <c r="X11" s="17">
        <v>9.5935402850104906E-2</v>
      </c>
    </row>
    <row r="12" spans="2:24">
      <c r="B12" s="18" t="s">
        <v>89</v>
      </c>
      <c r="C12" s="17">
        <v>1.5824993522425199E-2</v>
      </c>
      <c r="D12" s="17">
        <v>3.7029154054645498E-2</v>
      </c>
      <c r="E12" s="17">
        <v>1.13861272125413E-2</v>
      </c>
      <c r="F12" s="17">
        <v>1.4292562691710401E-2</v>
      </c>
      <c r="G12" s="17">
        <v>1.9916636058852001E-2</v>
      </c>
      <c r="H12" s="17">
        <v>1.38922832813149E-2</v>
      </c>
      <c r="I12" s="17">
        <v>4.6394065256756597E-3</v>
      </c>
      <c r="J12" s="17"/>
      <c r="K12" s="17">
        <v>2.5184694472573901E-2</v>
      </c>
      <c r="L12" s="17">
        <v>5.7769132355510004E-3</v>
      </c>
      <c r="M12" s="17"/>
      <c r="N12" s="17">
        <v>2.6686985668029201E-2</v>
      </c>
      <c r="O12" s="17">
        <v>6.3248968554024303E-3</v>
      </c>
      <c r="P12" s="17">
        <v>2.0029621015985401E-2</v>
      </c>
      <c r="Q12" s="17">
        <v>1.2764383226372401E-2</v>
      </c>
      <c r="R12" s="17">
        <v>7.6346944969148999E-3</v>
      </c>
      <c r="S12" s="17"/>
      <c r="T12" s="17">
        <v>1.60255867544081E-2</v>
      </c>
      <c r="U12" s="17">
        <v>1.3018513009007301E-2</v>
      </c>
      <c r="V12" s="17">
        <v>9.2336042967814599E-3</v>
      </c>
      <c r="W12" s="17">
        <v>3.9607007872051299E-2</v>
      </c>
      <c r="X12" s="17">
        <v>1.26928666492644E-2</v>
      </c>
    </row>
    <row r="13" spans="2:24">
      <c r="B13" s="18" t="s">
        <v>61</v>
      </c>
      <c r="C13" s="19">
        <v>6.7830848697306101E-2</v>
      </c>
      <c r="D13" s="19">
        <v>7.4660303855407603E-2</v>
      </c>
      <c r="E13" s="19">
        <v>5.3465225535039101E-2</v>
      </c>
      <c r="F13" s="19">
        <v>7.7416606157758402E-2</v>
      </c>
      <c r="G13" s="19">
        <v>5.9379503707089602E-2</v>
      </c>
      <c r="H13" s="19">
        <v>6.63607280243112E-2</v>
      </c>
      <c r="I13" s="19">
        <v>7.5024044617959307E-2</v>
      </c>
      <c r="J13" s="19"/>
      <c r="K13" s="19">
        <v>4.7336294371615399E-2</v>
      </c>
      <c r="L13" s="19">
        <v>8.6207661504461103E-2</v>
      </c>
      <c r="M13" s="19"/>
      <c r="N13" s="19">
        <v>9.0194307956003E-2</v>
      </c>
      <c r="O13" s="19">
        <v>4.8256838026175503E-2</v>
      </c>
      <c r="P13" s="19">
        <v>4.54700955574594E-2</v>
      </c>
      <c r="Q13" s="19">
        <v>6.7519350939138606E-2</v>
      </c>
      <c r="R13" s="19">
        <v>5.2834767212968398E-2</v>
      </c>
      <c r="S13" s="19"/>
      <c r="T13" s="19">
        <v>6.7050999956497395E-2</v>
      </c>
      <c r="U13" s="19">
        <v>4.2633133137787903E-2</v>
      </c>
      <c r="V13" s="19">
        <v>4.37543778730854E-2</v>
      </c>
      <c r="W13" s="19">
        <v>3.7801804877883698E-2</v>
      </c>
      <c r="X13" s="19">
        <v>4.4594814412124699E-2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X18"/>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189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0.27335859129571599</v>
      </c>
      <c r="D9" s="17">
        <v>0.26464243296063</v>
      </c>
      <c r="E9" s="17">
        <v>0.35253975703207802</v>
      </c>
      <c r="F9" s="17">
        <v>0.30918667634549102</v>
      </c>
      <c r="G9" s="17">
        <v>0.261392393689721</v>
      </c>
      <c r="H9" s="17">
        <v>0.23735703713725601</v>
      </c>
      <c r="I9" s="17">
        <v>0.21929488243867901</v>
      </c>
      <c r="J9" s="17"/>
      <c r="K9" s="17">
        <v>0.263563168656888</v>
      </c>
      <c r="L9" s="17">
        <v>0.284286853606047</v>
      </c>
      <c r="M9" s="17"/>
      <c r="N9" s="17">
        <v>0.246528129780692</v>
      </c>
      <c r="O9" s="17">
        <v>0.27688780382834999</v>
      </c>
      <c r="P9" s="17">
        <v>0.20768203598756901</v>
      </c>
      <c r="Q9" s="17">
        <v>0.29144121150501701</v>
      </c>
      <c r="R9" s="17">
        <v>0.41750926945669198</v>
      </c>
      <c r="S9" s="17"/>
      <c r="T9" s="17">
        <v>0.305892386223033</v>
      </c>
      <c r="U9" s="17">
        <v>0.27842879425217698</v>
      </c>
      <c r="V9" s="17">
        <v>0.24865838899382001</v>
      </c>
      <c r="W9" s="17">
        <v>0.32265110033382699</v>
      </c>
      <c r="X9" s="17">
        <v>0.229439256741827</v>
      </c>
    </row>
    <row r="10" spans="2:24">
      <c r="B10" s="18" t="s">
        <v>87</v>
      </c>
      <c r="C10" s="17">
        <v>0.34076205418372901</v>
      </c>
      <c r="D10" s="17">
        <v>0.33146090062068101</v>
      </c>
      <c r="E10" s="17">
        <v>0.347510614285646</v>
      </c>
      <c r="F10" s="17">
        <v>0.32623425093607</v>
      </c>
      <c r="G10" s="17">
        <v>0.35259378247107998</v>
      </c>
      <c r="H10" s="17">
        <v>0.35499717066410302</v>
      </c>
      <c r="I10" s="17">
        <v>0.33413268411799502</v>
      </c>
      <c r="J10" s="17"/>
      <c r="K10" s="17">
        <v>0.35977512715397397</v>
      </c>
      <c r="L10" s="17">
        <v>0.322864678601752</v>
      </c>
      <c r="M10" s="17"/>
      <c r="N10" s="17">
        <v>0.340613899551096</v>
      </c>
      <c r="O10" s="17">
        <v>0.35050271503492902</v>
      </c>
      <c r="P10" s="17">
        <v>0.35243897147902298</v>
      </c>
      <c r="Q10" s="17">
        <v>0.33079915543392502</v>
      </c>
      <c r="R10" s="17">
        <v>0.35918479224974498</v>
      </c>
      <c r="S10" s="17"/>
      <c r="T10" s="17">
        <v>0.34941762370021501</v>
      </c>
      <c r="U10" s="17">
        <v>0.35020056736292698</v>
      </c>
      <c r="V10" s="17">
        <v>0.36675681677104</v>
      </c>
      <c r="W10" s="17">
        <v>0.344422112294274</v>
      </c>
      <c r="X10" s="17">
        <v>0.37611293406200502</v>
      </c>
    </row>
    <row r="11" spans="2:24">
      <c r="B11" s="18" t="s">
        <v>88</v>
      </c>
      <c r="C11" s="17">
        <v>0.21290838527053901</v>
      </c>
      <c r="D11" s="17">
        <v>0.22465895088532301</v>
      </c>
      <c r="E11" s="17">
        <v>0.18584667187376</v>
      </c>
      <c r="F11" s="17">
        <v>0.20819329281460999</v>
      </c>
      <c r="G11" s="17">
        <v>0.18994846113555</v>
      </c>
      <c r="H11" s="17">
        <v>0.241037083396305</v>
      </c>
      <c r="I11" s="17">
        <v>0.230775943743145</v>
      </c>
      <c r="J11" s="17"/>
      <c r="K11" s="17">
        <v>0.22701680066103</v>
      </c>
      <c r="L11" s="17">
        <v>0.200176380207363</v>
      </c>
      <c r="M11" s="17"/>
      <c r="N11" s="17">
        <v>0.209795815688299</v>
      </c>
      <c r="O11" s="17">
        <v>0.23155930471018299</v>
      </c>
      <c r="P11" s="17">
        <v>0.26058627725813999</v>
      </c>
      <c r="Q11" s="17">
        <v>0.231297074102675</v>
      </c>
      <c r="R11" s="17">
        <v>0.113732518895618</v>
      </c>
      <c r="S11" s="17"/>
      <c r="T11" s="17">
        <v>0.19918956991200401</v>
      </c>
      <c r="U11" s="17">
        <v>0.22569600141323201</v>
      </c>
      <c r="V11" s="17">
        <v>0.23328763804880401</v>
      </c>
      <c r="W11" s="17">
        <v>0.19253436084199699</v>
      </c>
      <c r="X11" s="17">
        <v>0.222864174645828</v>
      </c>
    </row>
    <row r="12" spans="2:24">
      <c r="B12" s="18" t="s">
        <v>89</v>
      </c>
      <c r="C12" s="17">
        <v>6.9192427088031097E-2</v>
      </c>
      <c r="D12" s="17">
        <v>7.7393469984573998E-2</v>
      </c>
      <c r="E12" s="17">
        <v>4.0167883216677497E-2</v>
      </c>
      <c r="F12" s="17">
        <v>5.0648649936621E-2</v>
      </c>
      <c r="G12" s="17">
        <v>8.17406716914994E-2</v>
      </c>
      <c r="H12" s="17">
        <v>7.5615439104922896E-2</v>
      </c>
      <c r="I12" s="17">
        <v>8.8034760503745202E-2</v>
      </c>
      <c r="J12" s="17"/>
      <c r="K12" s="17">
        <v>8.1960042615419199E-2</v>
      </c>
      <c r="L12" s="17">
        <v>5.50939138064475E-2</v>
      </c>
      <c r="M12" s="17"/>
      <c r="N12" s="17">
        <v>6.7762114713198707E-2</v>
      </c>
      <c r="O12" s="17">
        <v>6.4651618114425699E-2</v>
      </c>
      <c r="P12" s="17">
        <v>9.9560083812821304E-2</v>
      </c>
      <c r="Q12" s="17">
        <v>4.8500528984112598E-2</v>
      </c>
      <c r="R12" s="17">
        <v>5.26185401812072E-2</v>
      </c>
      <c r="S12" s="17"/>
      <c r="T12" s="17">
        <v>6.5080208993073596E-2</v>
      </c>
      <c r="U12" s="17">
        <v>6.6334918996113906E-2</v>
      </c>
      <c r="V12" s="17">
        <v>7.8714272745644007E-2</v>
      </c>
      <c r="W12" s="17">
        <v>6.0020751760311401E-2</v>
      </c>
      <c r="X12" s="17">
        <v>5.7093506974214302E-2</v>
      </c>
    </row>
    <row r="13" spans="2:24">
      <c r="B13" s="18" t="s">
        <v>61</v>
      </c>
      <c r="C13" s="19">
        <v>0.103778542161985</v>
      </c>
      <c r="D13" s="19">
        <v>0.101844245548792</v>
      </c>
      <c r="E13" s="19">
        <v>7.3935073591837902E-2</v>
      </c>
      <c r="F13" s="19">
        <v>0.10573712996720799</v>
      </c>
      <c r="G13" s="19">
        <v>0.11432469101215</v>
      </c>
      <c r="H13" s="19">
        <v>9.0993269697412796E-2</v>
      </c>
      <c r="I13" s="19">
        <v>0.127761729196436</v>
      </c>
      <c r="J13" s="19"/>
      <c r="K13" s="19">
        <v>6.7684860912688605E-2</v>
      </c>
      <c r="L13" s="19">
        <v>0.13757817377838999</v>
      </c>
      <c r="M13" s="19"/>
      <c r="N13" s="19">
        <v>0.13530004026671399</v>
      </c>
      <c r="O13" s="19">
        <v>7.6398558312112105E-2</v>
      </c>
      <c r="P13" s="19">
        <v>7.9732631462447204E-2</v>
      </c>
      <c r="Q13" s="19">
        <v>9.7962029974269907E-2</v>
      </c>
      <c r="R13" s="19">
        <v>5.6954879216737697E-2</v>
      </c>
      <c r="S13" s="19"/>
      <c r="T13" s="19">
        <v>8.0420211171674097E-2</v>
      </c>
      <c r="U13" s="19">
        <v>7.9339717975550603E-2</v>
      </c>
      <c r="V13" s="19">
        <v>7.2582883440692206E-2</v>
      </c>
      <c r="W13" s="19">
        <v>8.0371674769590604E-2</v>
      </c>
      <c r="X13" s="19">
        <v>0.11449012757612601</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X18"/>
  <sheetViews>
    <sheetView showGridLines="0" workbookViewId="0">
      <pane xSplit="2" topLeftCell="C1" activePane="topRight" state="frozen"/>
      <selection pane="topRight" activeCell="E15" sqref="E15"/>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190</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0.430724265354191</v>
      </c>
      <c r="D9" s="17">
        <v>0.44776135508132398</v>
      </c>
      <c r="E9" s="17">
        <v>0.48753066362439001</v>
      </c>
      <c r="F9" s="17">
        <v>0.43066116924605802</v>
      </c>
      <c r="G9" s="17">
        <v>0.42141270095625999</v>
      </c>
      <c r="H9" s="17">
        <v>0.47049642253317298</v>
      </c>
      <c r="I9" s="17">
        <v>0.35416225241946497</v>
      </c>
      <c r="J9" s="17"/>
      <c r="K9" s="17">
        <v>0.38912156904783202</v>
      </c>
      <c r="L9" s="17">
        <v>0.47152637807203701</v>
      </c>
      <c r="M9" s="17"/>
      <c r="N9" s="17">
        <v>0.43903461986416498</v>
      </c>
      <c r="O9" s="17">
        <v>0.44777153790294</v>
      </c>
      <c r="P9" s="17">
        <v>0.36711280914318201</v>
      </c>
      <c r="Q9" s="17">
        <v>0.435482569863826</v>
      </c>
      <c r="R9" s="17">
        <v>0.46866697960622</v>
      </c>
      <c r="S9" s="17"/>
      <c r="T9" s="17">
        <v>0.47210834728506801</v>
      </c>
      <c r="U9" s="17">
        <v>0.41117581605123199</v>
      </c>
      <c r="V9" s="17">
        <v>0.39404689035117302</v>
      </c>
      <c r="W9" s="17">
        <v>0.534163266540718</v>
      </c>
      <c r="X9" s="17">
        <v>0.36181672038245599</v>
      </c>
    </row>
    <row r="10" spans="2:24">
      <c r="B10" s="18" t="s">
        <v>87</v>
      </c>
      <c r="C10" s="17">
        <v>0.35851213891280598</v>
      </c>
      <c r="D10" s="17">
        <v>0.25820718265151699</v>
      </c>
      <c r="E10" s="17">
        <v>0.33980429153084102</v>
      </c>
      <c r="F10" s="17">
        <v>0.38686385959733099</v>
      </c>
      <c r="G10" s="17">
        <v>0.37552015324404198</v>
      </c>
      <c r="H10" s="17">
        <v>0.36056704337481899</v>
      </c>
      <c r="I10" s="17">
        <v>0.40175615085913802</v>
      </c>
      <c r="J10" s="17"/>
      <c r="K10" s="17">
        <v>0.36282841584728298</v>
      </c>
      <c r="L10" s="17">
        <v>0.35607169763635199</v>
      </c>
      <c r="M10" s="17"/>
      <c r="N10" s="17">
        <v>0.30075593832105002</v>
      </c>
      <c r="O10" s="17">
        <v>0.37643736418720802</v>
      </c>
      <c r="P10" s="17">
        <v>0.41774315642569898</v>
      </c>
      <c r="Q10" s="17">
        <v>0.32502308446384198</v>
      </c>
      <c r="R10" s="17">
        <v>0.40730581888352102</v>
      </c>
      <c r="S10" s="17"/>
      <c r="T10" s="17">
        <v>0.32726409701612402</v>
      </c>
      <c r="U10" s="17">
        <v>0.38162723217931399</v>
      </c>
      <c r="V10" s="17">
        <v>0.41706309691962601</v>
      </c>
      <c r="W10" s="17">
        <v>0.31184905044960898</v>
      </c>
      <c r="X10" s="17">
        <v>0.42506135420672198</v>
      </c>
    </row>
    <row r="11" spans="2:24">
      <c r="B11" s="18" t="s">
        <v>88</v>
      </c>
      <c r="C11" s="17">
        <v>0.10786620912837699</v>
      </c>
      <c r="D11" s="17">
        <v>0.122732273938505</v>
      </c>
      <c r="E11" s="17">
        <v>0.103618105031343</v>
      </c>
      <c r="F11" s="17">
        <v>9.32885026108074E-2</v>
      </c>
      <c r="G11" s="17">
        <v>0.115749572392585</v>
      </c>
      <c r="H11" s="17">
        <v>9.9196054732649697E-2</v>
      </c>
      <c r="I11" s="17">
        <v>0.112807343222079</v>
      </c>
      <c r="J11" s="17"/>
      <c r="K11" s="17">
        <v>0.14906537937577599</v>
      </c>
      <c r="L11" s="17">
        <v>6.8138341614206899E-2</v>
      </c>
      <c r="M11" s="17"/>
      <c r="N11" s="17">
        <v>0.117102746087157</v>
      </c>
      <c r="O11" s="17">
        <v>9.5149155068780994E-2</v>
      </c>
      <c r="P11" s="17">
        <v>0.124977061164582</v>
      </c>
      <c r="Q11" s="17">
        <v>0.133671069707641</v>
      </c>
      <c r="R11" s="17">
        <v>7.3647400027361601E-2</v>
      </c>
      <c r="S11" s="17"/>
      <c r="T11" s="17">
        <v>0.114033439579781</v>
      </c>
      <c r="U11" s="17">
        <v>0.11400726996602301</v>
      </c>
      <c r="V11" s="17">
        <v>0.109807207257513</v>
      </c>
      <c r="W11" s="17">
        <v>7.67307079173975E-2</v>
      </c>
      <c r="X11" s="17">
        <v>0.10896356521404101</v>
      </c>
    </row>
    <row r="12" spans="2:24">
      <c r="B12" s="18" t="s">
        <v>89</v>
      </c>
      <c r="C12" s="17">
        <v>3.1227609009357799E-2</v>
      </c>
      <c r="D12" s="17">
        <v>7.5491225748802904E-2</v>
      </c>
      <c r="E12" s="17">
        <v>2.78338351919349E-2</v>
      </c>
      <c r="F12" s="17">
        <v>1.15650691018662E-2</v>
      </c>
      <c r="G12" s="17">
        <v>2.8215811324548801E-2</v>
      </c>
      <c r="H12" s="17">
        <v>2.1012942073810999E-2</v>
      </c>
      <c r="I12" s="17">
        <v>3.0057543764903001E-2</v>
      </c>
      <c r="J12" s="17"/>
      <c r="K12" s="17">
        <v>4.4935209397816499E-2</v>
      </c>
      <c r="L12" s="17">
        <v>1.7006830480067899E-2</v>
      </c>
      <c r="M12" s="17"/>
      <c r="N12" s="17">
        <v>3.8671600727056298E-2</v>
      </c>
      <c r="O12" s="17">
        <v>2.5436940377428802E-2</v>
      </c>
      <c r="P12" s="17">
        <v>3.3596623671210399E-2</v>
      </c>
      <c r="Q12" s="17">
        <v>4.8302557954464698E-2</v>
      </c>
      <c r="R12" s="17">
        <v>2.0435701425622E-2</v>
      </c>
      <c r="S12" s="17"/>
      <c r="T12" s="17">
        <v>3.0378067970825401E-2</v>
      </c>
      <c r="U12" s="17">
        <v>3.45451770644956E-2</v>
      </c>
      <c r="V12" s="17">
        <v>3.2007237179089501E-2</v>
      </c>
      <c r="W12" s="17">
        <v>2.9540383289575801E-2</v>
      </c>
      <c r="X12" s="17">
        <v>2.16310833724398E-2</v>
      </c>
    </row>
    <row r="13" spans="2:24">
      <c r="B13" s="18" t="s">
        <v>61</v>
      </c>
      <c r="C13" s="19">
        <v>7.1669777595267603E-2</v>
      </c>
      <c r="D13" s="19">
        <v>9.58079625798509E-2</v>
      </c>
      <c r="E13" s="19">
        <v>4.1213104621490602E-2</v>
      </c>
      <c r="F13" s="19">
        <v>7.7621399443936798E-2</v>
      </c>
      <c r="G13" s="19">
        <v>5.9101762082564201E-2</v>
      </c>
      <c r="H13" s="19">
        <v>4.87275372855469E-2</v>
      </c>
      <c r="I13" s="19">
        <v>0.101216709734415</v>
      </c>
      <c r="J13" s="19"/>
      <c r="K13" s="19">
        <v>5.4049426331292297E-2</v>
      </c>
      <c r="L13" s="19">
        <v>8.7256752197336293E-2</v>
      </c>
      <c r="M13" s="19"/>
      <c r="N13" s="19">
        <v>0.10443509500057201</v>
      </c>
      <c r="O13" s="19">
        <v>5.52050024636426E-2</v>
      </c>
      <c r="P13" s="19">
        <v>5.6570349595326003E-2</v>
      </c>
      <c r="Q13" s="19">
        <v>5.7520718010226297E-2</v>
      </c>
      <c r="R13" s="19">
        <v>2.9944100057274999E-2</v>
      </c>
      <c r="S13" s="19"/>
      <c r="T13" s="19">
        <v>5.6216048148201199E-2</v>
      </c>
      <c r="U13" s="19">
        <v>5.8644504738935101E-2</v>
      </c>
      <c r="V13" s="19">
        <v>4.7075568292598499E-2</v>
      </c>
      <c r="W13" s="19">
        <v>4.7716591802699902E-2</v>
      </c>
      <c r="X13" s="19">
        <v>8.2527276824341703E-2</v>
      </c>
    </row>
    <row r="14" spans="2:24">
      <c r="B14" s="16"/>
      <c r="K14" s="22"/>
    </row>
    <row r="15" spans="2:24">
      <c r="B15" t="s">
        <v>216</v>
      </c>
      <c r="D15" s="22"/>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X18"/>
  <sheetViews>
    <sheetView showGridLines="0" workbookViewId="0">
      <pane xSplit="2" topLeftCell="P1" activePane="topRight" state="frozen"/>
      <selection pane="topRight" activeCell="N16" sqref="N16"/>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0.288117713663742</v>
      </c>
      <c r="D9" s="17">
        <v>0.34291099712851197</v>
      </c>
      <c r="E9" s="17">
        <v>0.38104436473158299</v>
      </c>
      <c r="F9" s="17">
        <v>0.31996969565059002</v>
      </c>
      <c r="G9" s="17">
        <v>0.25043483935210298</v>
      </c>
      <c r="H9" s="17">
        <v>0.24810208726382099</v>
      </c>
      <c r="I9" s="17">
        <v>0.20766891719764899</v>
      </c>
      <c r="J9" s="17"/>
      <c r="K9" s="17">
        <v>0.27922951732926099</v>
      </c>
      <c r="L9" s="17">
        <v>0.29823255544522997</v>
      </c>
      <c r="M9" s="17"/>
      <c r="N9" s="17">
        <v>0.26662953490647301</v>
      </c>
      <c r="O9" s="17">
        <v>0.27848869106387802</v>
      </c>
      <c r="P9" s="17">
        <v>0.236076390588776</v>
      </c>
      <c r="Q9" s="17">
        <v>0.284300093352155</v>
      </c>
      <c r="R9" s="17">
        <v>0.43397905848976298</v>
      </c>
      <c r="S9" s="17"/>
      <c r="T9" s="17">
        <v>0.34738018665750597</v>
      </c>
      <c r="U9" s="17">
        <v>0.28060529609249202</v>
      </c>
      <c r="V9" s="17">
        <v>0.26722803312717702</v>
      </c>
      <c r="W9" s="17">
        <v>0.352287990396142</v>
      </c>
      <c r="X9" s="17">
        <v>0.2216649625996</v>
      </c>
    </row>
    <row r="10" spans="2:24">
      <c r="B10" s="18" t="s">
        <v>87</v>
      </c>
      <c r="C10" s="17">
        <v>0.31908793310189099</v>
      </c>
      <c r="D10" s="17">
        <v>0.29678345339969298</v>
      </c>
      <c r="E10" s="17">
        <v>0.339221911826179</v>
      </c>
      <c r="F10" s="17">
        <v>0.37369922851673598</v>
      </c>
      <c r="G10" s="17">
        <v>0.33241914034078601</v>
      </c>
      <c r="H10" s="17">
        <v>0.30506036922650398</v>
      </c>
      <c r="I10" s="17">
        <v>0.27146659419436098</v>
      </c>
      <c r="J10" s="17"/>
      <c r="K10" s="17">
        <v>0.32708091703402398</v>
      </c>
      <c r="L10" s="17">
        <v>0.31285886426635601</v>
      </c>
      <c r="M10" s="17"/>
      <c r="N10" s="17">
        <v>0.29036807595713598</v>
      </c>
      <c r="O10" s="17">
        <v>0.33710563382201197</v>
      </c>
      <c r="P10" s="17">
        <v>0.34281861599490299</v>
      </c>
      <c r="Q10" s="17">
        <v>0.32818583006693602</v>
      </c>
      <c r="R10" s="17">
        <v>0.34739568550669703</v>
      </c>
      <c r="S10" s="17"/>
      <c r="T10" s="17">
        <v>0.33042666092589501</v>
      </c>
      <c r="U10" s="17">
        <v>0.31796425720647498</v>
      </c>
      <c r="V10" s="17">
        <v>0.31629360203666002</v>
      </c>
      <c r="W10" s="17">
        <v>0.38402211736929998</v>
      </c>
      <c r="X10" s="17">
        <v>0.33859802248922499</v>
      </c>
    </row>
    <row r="11" spans="2:24">
      <c r="B11" s="18" t="s">
        <v>88</v>
      </c>
      <c r="C11" s="17">
        <v>0.21872369894194801</v>
      </c>
      <c r="D11" s="17">
        <v>0.16893973850017499</v>
      </c>
      <c r="E11" s="17">
        <v>0.15535292196268999</v>
      </c>
      <c r="F11" s="17">
        <v>0.18607078986783199</v>
      </c>
      <c r="G11" s="17">
        <v>0.231179623233113</v>
      </c>
      <c r="H11" s="17">
        <v>0.26526990828944502</v>
      </c>
      <c r="I11" s="17">
        <v>0.28855256065221302</v>
      </c>
      <c r="J11" s="17"/>
      <c r="K11" s="17">
        <v>0.24177479731160101</v>
      </c>
      <c r="L11" s="17">
        <v>0.19529032917867301</v>
      </c>
      <c r="M11" s="17"/>
      <c r="N11" s="17">
        <v>0.221367235897756</v>
      </c>
      <c r="O11" s="17">
        <v>0.22855475315150001</v>
      </c>
      <c r="P11" s="17">
        <v>0.23771894204508201</v>
      </c>
      <c r="Q11" s="17">
        <v>0.24893772795230601</v>
      </c>
      <c r="R11" s="17">
        <v>0.13556774402775201</v>
      </c>
      <c r="S11" s="17"/>
      <c r="T11" s="17">
        <v>0.185056520682888</v>
      </c>
      <c r="U11" s="17">
        <v>0.24510537613769501</v>
      </c>
      <c r="V11" s="17">
        <v>0.2430415107777</v>
      </c>
      <c r="W11" s="17">
        <v>0.13802706546487001</v>
      </c>
      <c r="X11" s="17">
        <v>0.26408896612365501</v>
      </c>
    </row>
    <row r="12" spans="2:24">
      <c r="B12" s="18" t="s">
        <v>89</v>
      </c>
      <c r="C12" s="17">
        <v>8.2430425502446697E-2</v>
      </c>
      <c r="D12" s="17">
        <v>8.5894648708218099E-2</v>
      </c>
      <c r="E12" s="17">
        <v>6.0069532665483302E-2</v>
      </c>
      <c r="F12" s="17">
        <v>4.0078832483767299E-2</v>
      </c>
      <c r="G12" s="17">
        <v>9.8594610573813898E-2</v>
      </c>
      <c r="H12" s="17">
        <v>8.3744500928489604E-2</v>
      </c>
      <c r="I12" s="17">
        <v>0.118908467636014</v>
      </c>
      <c r="J12" s="17"/>
      <c r="K12" s="17">
        <v>8.9019651160430702E-2</v>
      </c>
      <c r="L12" s="17">
        <v>7.5420120856292697E-2</v>
      </c>
      <c r="M12" s="17"/>
      <c r="N12" s="17">
        <v>9.4557545611955202E-2</v>
      </c>
      <c r="O12" s="17">
        <v>8.3652575246026706E-2</v>
      </c>
      <c r="P12" s="17">
        <v>9.5916723418997901E-2</v>
      </c>
      <c r="Q12" s="17">
        <v>8.7211794639834403E-2</v>
      </c>
      <c r="R12" s="17">
        <v>4.4985135716951903E-2</v>
      </c>
      <c r="S12" s="17"/>
      <c r="T12" s="17">
        <v>6.4996362775869301E-2</v>
      </c>
      <c r="U12" s="17">
        <v>0.10592019511860599</v>
      </c>
      <c r="V12" s="17">
        <v>9.7502385658315094E-2</v>
      </c>
      <c r="W12" s="17">
        <v>4.5922291277368903E-2</v>
      </c>
      <c r="X12" s="17">
        <v>8.6182841928644893E-2</v>
      </c>
    </row>
    <row r="13" spans="2:24">
      <c r="B13" s="18" t="s">
        <v>61</v>
      </c>
      <c r="C13" s="19">
        <v>9.1640228789972605E-2</v>
      </c>
      <c r="D13" s="19">
        <v>0.105471162263403</v>
      </c>
      <c r="E13" s="19">
        <v>6.4311268814065001E-2</v>
      </c>
      <c r="F13" s="19">
        <v>8.0181453481074305E-2</v>
      </c>
      <c r="G13" s="19">
        <v>8.7371786500183596E-2</v>
      </c>
      <c r="H13" s="19">
        <v>9.7823134291740804E-2</v>
      </c>
      <c r="I13" s="19">
        <v>0.113403460319764</v>
      </c>
      <c r="J13" s="19"/>
      <c r="K13" s="19">
        <v>6.2895117164683698E-2</v>
      </c>
      <c r="L13" s="19">
        <v>0.118198130253449</v>
      </c>
      <c r="M13" s="19"/>
      <c r="N13" s="19">
        <v>0.12707760762667999</v>
      </c>
      <c r="O13" s="19">
        <v>7.2198346716583303E-2</v>
      </c>
      <c r="P13" s="19">
        <v>8.74693279522403E-2</v>
      </c>
      <c r="Q13" s="19">
        <v>5.1364553988768102E-2</v>
      </c>
      <c r="R13" s="19">
        <v>3.8072376258835403E-2</v>
      </c>
      <c r="S13" s="19"/>
      <c r="T13" s="19">
        <v>7.2140268957842604E-2</v>
      </c>
      <c r="U13" s="19">
        <v>5.0404875444731198E-2</v>
      </c>
      <c r="V13" s="19">
        <v>7.5934468400148405E-2</v>
      </c>
      <c r="W13" s="19">
        <v>7.9740535492318895E-2</v>
      </c>
      <c r="X13" s="19">
        <v>8.9465206858874893E-2</v>
      </c>
    </row>
    <row r="14" spans="2:24">
      <c r="B14" s="16"/>
    </row>
    <row r="15" spans="2:24">
      <c r="B15" t="s">
        <v>216</v>
      </c>
      <c r="D15" s="22"/>
      <c r="E15" s="22"/>
      <c r="F15" s="22"/>
      <c r="G15" s="22"/>
      <c r="H15" s="22"/>
      <c r="I15" s="22"/>
      <c r="J15" s="22"/>
      <c r="K15" s="22"/>
      <c r="L15" s="22"/>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0.27984568562808498</v>
      </c>
      <c r="D9" s="17">
        <v>0.24818604230094901</v>
      </c>
      <c r="E9" s="17">
        <v>0.31895213194432498</v>
      </c>
      <c r="F9" s="17">
        <v>0.28876392132490603</v>
      </c>
      <c r="G9" s="17">
        <v>0.25929493714079999</v>
      </c>
      <c r="H9" s="17">
        <v>0.32988535163882798</v>
      </c>
      <c r="I9" s="17">
        <v>0.244799841379018</v>
      </c>
      <c r="J9" s="17"/>
      <c r="K9" s="17">
        <v>0.26752685456946201</v>
      </c>
      <c r="L9" s="17">
        <v>0.29327216779760701</v>
      </c>
      <c r="M9" s="17"/>
      <c r="N9" s="17">
        <v>0.27701152475646601</v>
      </c>
      <c r="O9" s="17">
        <v>0.288850934267601</v>
      </c>
      <c r="P9" s="17">
        <v>0.22841733559491401</v>
      </c>
      <c r="Q9" s="17">
        <v>0.298326421589937</v>
      </c>
      <c r="R9" s="17">
        <v>0.37066615254649199</v>
      </c>
      <c r="S9" s="17"/>
      <c r="T9" s="17">
        <v>0.26837742409500698</v>
      </c>
      <c r="U9" s="17">
        <v>0.29191560420495899</v>
      </c>
      <c r="V9" s="17">
        <v>0.26107907840764699</v>
      </c>
      <c r="W9" s="17">
        <v>0.29905105649182401</v>
      </c>
      <c r="X9" s="17">
        <v>0.22864997487941</v>
      </c>
    </row>
    <row r="10" spans="2:24">
      <c r="B10" s="18" t="s">
        <v>87</v>
      </c>
      <c r="C10" s="17">
        <v>0.40565218125150898</v>
      </c>
      <c r="D10" s="17">
        <v>0.394661279932499</v>
      </c>
      <c r="E10" s="17">
        <v>0.434302237449462</v>
      </c>
      <c r="F10" s="17">
        <v>0.39610440499432598</v>
      </c>
      <c r="G10" s="17">
        <v>0.41946888618157402</v>
      </c>
      <c r="H10" s="17">
        <v>0.41520662160226302</v>
      </c>
      <c r="I10" s="17">
        <v>0.37978018430249399</v>
      </c>
      <c r="J10" s="17"/>
      <c r="K10" s="17">
        <v>0.40228726580743202</v>
      </c>
      <c r="L10" s="17">
        <v>0.40794857978510402</v>
      </c>
      <c r="M10" s="17"/>
      <c r="N10" s="17">
        <v>0.38306459282900301</v>
      </c>
      <c r="O10" s="17">
        <v>0.41641106587774401</v>
      </c>
      <c r="P10" s="17">
        <v>0.46518328514916502</v>
      </c>
      <c r="Q10" s="17">
        <v>0.39434188193462599</v>
      </c>
      <c r="R10" s="17">
        <v>0.39714589990148402</v>
      </c>
      <c r="S10" s="17"/>
      <c r="T10" s="17">
        <v>0.43391605473480399</v>
      </c>
      <c r="U10" s="17">
        <v>0.38999524797791202</v>
      </c>
      <c r="V10" s="17">
        <v>0.425178471020074</v>
      </c>
      <c r="W10" s="17">
        <v>0.42149502065239602</v>
      </c>
      <c r="X10" s="17">
        <v>0.49772608490361198</v>
      </c>
    </row>
    <row r="11" spans="2:24">
      <c r="B11" s="18" t="s">
        <v>88</v>
      </c>
      <c r="C11" s="17">
        <v>0.169463475606249</v>
      </c>
      <c r="D11" s="17">
        <v>0.17983990012074999</v>
      </c>
      <c r="E11" s="17">
        <v>0.12207030705970701</v>
      </c>
      <c r="F11" s="17">
        <v>0.19060820690108601</v>
      </c>
      <c r="G11" s="17">
        <v>0.17232769421282301</v>
      </c>
      <c r="H11" s="17">
        <v>0.144176319887108</v>
      </c>
      <c r="I11" s="17">
        <v>0.198543025461699</v>
      </c>
      <c r="J11" s="17"/>
      <c r="K11" s="17">
        <v>0.21447169377588199</v>
      </c>
      <c r="L11" s="17">
        <v>0.126318575760831</v>
      </c>
      <c r="M11" s="17"/>
      <c r="N11" s="17">
        <v>0.15550711399044401</v>
      </c>
      <c r="O11" s="17">
        <v>0.180350263132255</v>
      </c>
      <c r="P11" s="17">
        <v>0.18774156301165901</v>
      </c>
      <c r="Q11" s="17">
        <v>0.18965344654012201</v>
      </c>
      <c r="R11" s="17">
        <v>0.13907395104942499</v>
      </c>
      <c r="S11" s="17"/>
      <c r="T11" s="17">
        <v>0.17165762990424099</v>
      </c>
      <c r="U11" s="17">
        <v>0.174157706757255</v>
      </c>
      <c r="V11" s="17">
        <v>0.208037048004272</v>
      </c>
      <c r="W11" s="17">
        <v>0.16001475260560899</v>
      </c>
      <c r="X11" s="17">
        <v>0.15860625924848201</v>
      </c>
    </row>
    <row r="12" spans="2:24">
      <c r="B12" s="18" t="s">
        <v>89</v>
      </c>
      <c r="C12" s="17">
        <v>3.5274102491182797E-2</v>
      </c>
      <c r="D12" s="17">
        <v>7.6505540683117004E-2</v>
      </c>
      <c r="E12" s="17">
        <v>4.5533707102977897E-2</v>
      </c>
      <c r="F12" s="17">
        <v>1.7180376710008001E-2</v>
      </c>
      <c r="G12" s="17">
        <v>3.3606612796890499E-2</v>
      </c>
      <c r="H12" s="17">
        <v>3.4281098880980201E-2</v>
      </c>
      <c r="I12" s="17">
        <v>1.6442634350904099E-2</v>
      </c>
      <c r="J12" s="17"/>
      <c r="K12" s="17">
        <v>4.0527600015538297E-2</v>
      </c>
      <c r="L12" s="17">
        <v>2.93353348606889E-2</v>
      </c>
      <c r="M12" s="17"/>
      <c r="N12" s="17">
        <v>3.98073960451516E-2</v>
      </c>
      <c r="O12" s="17">
        <v>3.1667567872193103E-2</v>
      </c>
      <c r="P12" s="17">
        <v>3.5662022103227803E-2</v>
      </c>
      <c r="Q12" s="17">
        <v>2.0078892054858102E-2</v>
      </c>
      <c r="R12" s="17">
        <v>3.0637995707410499E-2</v>
      </c>
      <c r="S12" s="17"/>
      <c r="T12" s="17">
        <v>5.5452157409898201E-2</v>
      </c>
      <c r="U12" s="17">
        <v>4.7531083346549999E-2</v>
      </c>
      <c r="V12" s="17">
        <v>2.67510591415616E-2</v>
      </c>
      <c r="W12" s="17">
        <v>1.8239161167139199E-2</v>
      </c>
      <c r="X12" s="17">
        <v>1.8565969486115899E-2</v>
      </c>
    </row>
    <row r="13" spans="2:24">
      <c r="B13" s="18" t="s">
        <v>61</v>
      </c>
      <c r="C13" s="19">
        <v>0.109764555022975</v>
      </c>
      <c r="D13" s="19">
        <v>0.100807236962685</v>
      </c>
      <c r="E13" s="19">
        <v>7.9141616443527907E-2</v>
      </c>
      <c r="F13" s="19">
        <v>0.10734309006967301</v>
      </c>
      <c r="G13" s="19">
        <v>0.115301869667912</v>
      </c>
      <c r="H13" s="19">
        <v>7.6450607990820998E-2</v>
      </c>
      <c r="I13" s="19">
        <v>0.160434314505885</v>
      </c>
      <c r="J13" s="19"/>
      <c r="K13" s="19">
        <v>7.5186585831685193E-2</v>
      </c>
      <c r="L13" s="19">
        <v>0.143125341795769</v>
      </c>
      <c r="M13" s="19"/>
      <c r="N13" s="19">
        <v>0.14460937237893601</v>
      </c>
      <c r="O13" s="19">
        <v>8.2720168850206693E-2</v>
      </c>
      <c r="P13" s="19">
        <v>8.2995794141033405E-2</v>
      </c>
      <c r="Q13" s="19">
        <v>9.7599357880457399E-2</v>
      </c>
      <c r="R13" s="19">
        <v>6.2476000795188003E-2</v>
      </c>
      <c r="S13" s="19"/>
      <c r="T13" s="19">
        <v>7.0596733856049795E-2</v>
      </c>
      <c r="U13" s="19">
        <v>9.6400357713324003E-2</v>
      </c>
      <c r="V13" s="19">
        <v>7.8954343426444598E-2</v>
      </c>
      <c r="W13" s="19">
        <v>0.10120000908303201</v>
      </c>
      <c r="X13" s="19">
        <v>9.6451711482380603E-2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X18"/>
  <sheetViews>
    <sheetView showGridLines="0" workbookViewId="0">
      <pane xSplit="2" topLeftCell="R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0.49514554241764602</v>
      </c>
      <c r="D9" s="17">
        <v>0.50925720832624499</v>
      </c>
      <c r="E9" s="17">
        <v>0.53475561694185803</v>
      </c>
      <c r="F9" s="17">
        <v>0.48934313987764499</v>
      </c>
      <c r="G9" s="17">
        <v>0.46682747353456999</v>
      </c>
      <c r="H9" s="17">
        <v>0.54759720861380501</v>
      </c>
      <c r="I9" s="17">
        <v>0.44611803862787203</v>
      </c>
      <c r="J9" s="17"/>
      <c r="K9" s="17">
        <v>0.47786934689780303</v>
      </c>
      <c r="L9" s="17">
        <v>0.51249352339245902</v>
      </c>
      <c r="M9" s="17"/>
      <c r="N9" s="17">
        <v>0.51137160410868299</v>
      </c>
      <c r="O9" s="17">
        <v>0.51660367254253303</v>
      </c>
      <c r="P9" s="17">
        <v>0.44171537790743098</v>
      </c>
      <c r="Q9" s="17">
        <v>0.48071196456153298</v>
      </c>
      <c r="R9" s="17">
        <v>0.50526030210362805</v>
      </c>
      <c r="S9" s="17"/>
      <c r="T9" s="17">
        <v>0.47131439527916302</v>
      </c>
      <c r="U9" s="17">
        <v>0.52665898994771498</v>
      </c>
      <c r="V9" s="17">
        <v>0.496022117501006</v>
      </c>
      <c r="W9" s="17">
        <v>0.52290083837110901</v>
      </c>
      <c r="X9" s="17">
        <v>0.42097304725319701</v>
      </c>
    </row>
    <row r="10" spans="2:24">
      <c r="B10" s="18" t="s">
        <v>87</v>
      </c>
      <c r="C10" s="17">
        <v>0.32645316128457702</v>
      </c>
      <c r="D10" s="17">
        <v>0.260697183853491</v>
      </c>
      <c r="E10" s="17">
        <v>0.32065329059200798</v>
      </c>
      <c r="F10" s="17">
        <v>0.32820062676263001</v>
      </c>
      <c r="G10" s="17">
        <v>0.38538843223260699</v>
      </c>
      <c r="H10" s="17">
        <v>0.29080173914855201</v>
      </c>
      <c r="I10" s="17">
        <v>0.349321334080265</v>
      </c>
      <c r="J10" s="17"/>
      <c r="K10" s="17">
        <v>0.331335067663377</v>
      </c>
      <c r="L10" s="17">
        <v>0.32330097839201799</v>
      </c>
      <c r="M10" s="17"/>
      <c r="N10" s="17">
        <v>0.29100453783756403</v>
      </c>
      <c r="O10" s="17">
        <v>0.32493783567162499</v>
      </c>
      <c r="P10" s="17">
        <v>0.36118910025156697</v>
      </c>
      <c r="Q10" s="17">
        <v>0.31333698238549001</v>
      </c>
      <c r="R10" s="17">
        <v>0.38783344786815999</v>
      </c>
      <c r="S10" s="17"/>
      <c r="T10" s="17">
        <v>0.33161125392643598</v>
      </c>
      <c r="U10" s="17">
        <v>0.32778459968701201</v>
      </c>
      <c r="V10" s="17">
        <v>0.350472953167562</v>
      </c>
      <c r="W10" s="17">
        <v>0.296378562346163</v>
      </c>
      <c r="X10" s="17">
        <v>0.40046797213284901</v>
      </c>
    </row>
    <row r="11" spans="2:24">
      <c r="B11" s="18" t="s">
        <v>88</v>
      </c>
      <c r="C11" s="17">
        <v>9.6650548281329504E-2</v>
      </c>
      <c r="D11" s="17">
        <v>8.8741050610238806E-2</v>
      </c>
      <c r="E11" s="17">
        <v>8.0376643735018696E-2</v>
      </c>
      <c r="F11" s="17">
        <v>0.108047781066266</v>
      </c>
      <c r="G11" s="17">
        <v>7.7311534387578096E-2</v>
      </c>
      <c r="H11" s="17">
        <v>0.106431846102387</v>
      </c>
      <c r="I11" s="17">
        <v>0.11495624279998</v>
      </c>
      <c r="J11" s="17"/>
      <c r="K11" s="17">
        <v>0.117728910498914</v>
      </c>
      <c r="L11" s="17">
        <v>7.6530539769821701E-2</v>
      </c>
      <c r="M11" s="17"/>
      <c r="N11" s="17">
        <v>9.3674566943314594E-2</v>
      </c>
      <c r="O11" s="17">
        <v>9.1388731945663104E-2</v>
      </c>
      <c r="P11" s="17">
        <v>0.10023595206208601</v>
      </c>
      <c r="Q11" s="17">
        <v>0.15687533337552501</v>
      </c>
      <c r="R11" s="17">
        <v>6.1016621764852397E-2</v>
      </c>
      <c r="S11" s="17"/>
      <c r="T11" s="17">
        <v>0.115753673797833</v>
      </c>
      <c r="U11" s="17">
        <v>9.05460457488904E-2</v>
      </c>
      <c r="V11" s="17">
        <v>8.1132507907601306E-2</v>
      </c>
      <c r="W11" s="17">
        <v>9.9727861105415497E-2</v>
      </c>
      <c r="X11" s="17">
        <v>9.6887127544176804E-2</v>
      </c>
    </row>
    <row r="12" spans="2:24">
      <c r="B12" s="18" t="s">
        <v>89</v>
      </c>
      <c r="C12" s="17">
        <v>3.0690171047098001E-2</v>
      </c>
      <c r="D12" s="17">
        <v>5.9977976950643698E-2</v>
      </c>
      <c r="E12" s="17">
        <v>2.6009228474578101E-2</v>
      </c>
      <c r="F12" s="17">
        <v>1.6963945643126099E-2</v>
      </c>
      <c r="G12" s="17">
        <v>3.0978888245896001E-2</v>
      </c>
      <c r="H12" s="17">
        <v>2.0786321975687701E-2</v>
      </c>
      <c r="I12" s="17">
        <v>3.27402478808256E-2</v>
      </c>
      <c r="J12" s="17"/>
      <c r="K12" s="17">
        <v>3.5880775741730098E-2</v>
      </c>
      <c r="L12" s="17">
        <v>2.4790136706867701E-2</v>
      </c>
      <c r="M12" s="17"/>
      <c r="N12" s="17">
        <v>3.3571195033378097E-2</v>
      </c>
      <c r="O12" s="17">
        <v>2.9869904557982899E-2</v>
      </c>
      <c r="P12" s="17">
        <v>4.3084811597127397E-2</v>
      </c>
      <c r="Q12" s="17">
        <v>1.26917216111132E-2</v>
      </c>
      <c r="R12" s="17">
        <v>2.69974146106444E-2</v>
      </c>
      <c r="S12" s="17"/>
      <c r="T12" s="17">
        <v>3.5887455300886099E-2</v>
      </c>
      <c r="U12" s="17">
        <v>2.2004074110228599E-2</v>
      </c>
      <c r="V12" s="17">
        <v>4.0686574572154598E-2</v>
      </c>
      <c r="W12" s="17">
        <v>3.3408065553360601E-2</v>
      </c>
      <c r="X12" s="17">
        <v>3.12469590646051E-2</v>
      </c>
    </row>
    <row r="13" spans="2:24">
      <c r="B13" s="18" t="s">
        <v>61</v>
      </c>
      <c r="C13" s="19">
        <v>5.1060576969349097E-2</v>
      </c>
      <c r="D13" s="19">
        <v>8.13265802593819E-2</v>
      </c>
      <c r="E13" s="19">
        <v>3.8205220256538101E-2</v>
      </c>
      <c r="F13" s="19">
        <v>5.7444506650332398E-2</v>
      </c>
      <c r="G13" s="19">
        <v>3.9493671599348398E-2</v>
      </c>
      <c r="H13" s="19">
        <v>3.4382884159568902E-2</v>
      </c>
      <c r="I13" s="19">
        <v>5.68641366110577E-2</v>
      </c>
      <c r="J13" s="19"/>
      <c r="K13" s="19">
        <v>3.7185899198176497E-2</v>
      </c>
      <c r="L13" s="19">
        <v>6.2884821738834501E-2</v>
      </c>
      <c r="M13" s="19"/>
      <c r="N13" s="19">
        <v>7.0378096077059998E-2</v>
      </c>
      <c r="O13" s="19">
        <v>3.7199855282195798E-2</v>
      </c>
      <c r="P13" s="19">
        <v>5.3774758181788701E-2</v>
      </c>
      <c r="Q13" s="19">
        <v>3.63839980663394E-2</v>
      </c>
      <c r="R13" s="19">
        <v>1.8892213652715501E-2</v>
      </c>
      <c r="S13" s="19"/>
      <c r="T13" s="19">
        <v>4.5433221695681501E-2</v>
      </c>
      <c r="U13" s="19">
        <v>3.3006290506154598E-2</v>
      </c>
      <c r="V13" s="19">
        <v>3.1685846851676698E-2</v>
      </c>
      <c r="W13" s="19">
        <v>4.7584672623952003E-2</v>
      </c>
      <c r="X13" s="19">
        <v>5.0424894005172201E-2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0.46746362028865002</v>
      </c>
      <c r="D9" s="17">
        <v>0.44976177613530399</v>
      </c>
      <c r="E9" s="17">
        <v>0.52595785804585105</v>
      </c>
      <c r="F9" s="17">
        <v>0.45767987200294402</v>
      </c>
      <c r="G9" s="17">
        <v>0.45123339861492301</v>
      </c>
      <c r="H9" s="17">
        <v>0.501604955168101</v>
      </c>
      <c r="I9" s="17">
        <v>0.42983003651114898</v>
      </c>
      <c r="J9" s="17"/>
      <c r="K9" s="17">
        <v>0.46589823018778298</v>
      </c>
      <c r="L9" s="17">
        <v>0.47030523702580301</v>
      </c>
      <c r="M9" s="17"/>
      <c r="N9" s="17">
        <v>0.47510013428398101</v>
      </c>
      <c r="O9" s="17">
        <v>0.48966732852371903</v>
      </c>
      <c r="P9" s="17">
        <v>0.43297385905970398</v>
      </c>
      <c r="Q9" s="17">
        <v>0.45981749704756703</v>
      </c>
      <c r="R9" s="17">
        <v>0.47819459329851199</v>
      </c>
      <c r="S9" s="17"/>
      <c r="T9" s="17">
        <v>0.45761913907280399</v>
      </c>
      <c r="U9" s="17">
        <v>0.48541644107329401</v>
      </c>
      <c r="V9" s="17">
        <v>0.43442178805093601</v>
      </c>
      <c r="W9" s="17">
        <v>0.54601713140462904</v>
      </c>
      <c r="X9" s="17">
        <v>0.43504851671726902</v>
      </c>
    </row>
    <row r="10" spans="2:24">
      <c r="B10" s="18" t="s">
        <v>87</v>
      </c>
      <c r="C10" s="17">
        <v>0.35237133713541702</v>
      </c>
      <c r="D10" s="17">
        <v>0.28785963073901799</v>
      </c>
      <c r="E10" s="17">
        <v>0.33778508990589101</v>
      </c>
      <c r="F10" s="17">
        <v>0.34379471004408302</v>
      </c>
      <c r="G10" s="17">
        <v>0.381094465640891</v>
      </c>
      <c r="H10" s="17">
        <v>0.34916479850152399</v>
      </c>
      <c r="I10" s="17">
        <v>0.39275265722347502</v>
      </c>
      <c r="J10" s="17"/>
      <c r="K10" s="17">
        <v>0.33526829664164198</v>
      </c>
      <c r="L10" s="17">
        <v>0.36984830644245797</v>
      </c>
      <c r="M10" s="17"/>
      <c r="N10" s="17">
        <v>0.317670138765549</v>
      </c>
      <c r="O10" s="17">
        <v>0.33714860946240999</v>
      </c>
      <c r="P10" s="17">
        <v>0.39387017257124302</v>
      </c>
      <c r="Q10" s="17">
        <v>0.36406904786845301</v>
      </c>
      <c r="R10" s="17">
        <v>0.409901778819452</v>
      </c>
      <c r="S10" s="17"/>
      <c r="T10" s="17">
        <v>0.35730285767686198</v>
      </c>
      <c r="U10" s="17">
        <v>0.35531460344486798</v>
      </c>
      <c r="V10" s="17">
        <v>0.40282591655829098</v>
      </c>
      <c r="W10" s="17">
        <v>0.30155434705405099</v>
      </c>
      <c r="X10" s="17">
        <v>0.40882603958851699</v>
      </c>
    </row>
    <row r="11" spans="2:24">
      <c r="B11" s="18" t="s">
        <v>88</v>
      </c>
      <c r="C11" s="17">
        <v>9.7667992379055796E-2</v>
      </c>
      <c r="D11" s="17">
        <v>0.11749894376634799</v>
      </c>
      <c r="E11" s="17">
        <v>8.0098594071121798E-2</v>
      </c>
      <c r="F11" s="17">
        <v>0.126892691784081</v>
      </c>
      <c r="G11" s="17">
        <v>9.6904858941594105E-2</v>
      </c>
      <c r="H11" s="17">
        <v>6.19863501236394E-2</v>
      </c>
      <c r="I11" s="17">
        <v>9.9542733986012502E-2</v>
      </c>
      <c r="J11" s="17"/>
      <c r="K11" s="17">
        <v>0.12913865910148001</v>
      </c>
      <c r="L11" s="17">
        <v>6.6417345366393807E-2</v>
      </c>
      <c r="M11" s="17"/>
      <c r="N11" s="17">
        <v>0.10304653352468</v>
      </c>
      <c r="O11" s="17">
        <v>0.105407933495161</v>
      </c>
      <c r="P11" s="17">
        <v>9.8632786787563806E-2</v>
      </c>
      <c r="Q11" s="17">
        <v>0.10069824096672</v>
      </c>
      <c r="R11" s="17">
        <v>7.6040406695059098E-2</v>
      </c>
      <c r="S11" s="17"/>
      <c r="T11" s="17">
        <v>0.11457850767585399</v>
      </c>
      <c r="U11" s="17">
        <v>8.5050837536635698E-2</v>
      </c>
      <c r="V11" s="17">
        <v>0.105805826098322</v>
      </c>
      <c r="W11" s="17">
        <v>9.0875305830194E-2</v>
      </c>
      <c r="X11" s="17">
        <v>9.8597464514423805E-2</v>
      </c>
    </row>
    <row r="12" spans="2:24">
      <c r="B12" s="18" t="s">
        <v>89</v>
      </c>
      <c r="C12" s="17">
        <v>2.3502925838703299E-2</v>
      </c>
      <c r="D12" s="17">
        <v>6.7346340766864396E-2</v>
      </c>
      <c r="E12" s="17">
        <v>9.0657286189142709E-3</v>
      </c>
      <c r="F12" s="17">
        <v>1.1439361265930099E-2</v>
      </c>
      <c r="G12" s="17">
        <v>2.56316252937231E-2</v>
      </c>
      <c r="H12" s="17">
        <v>2.7422505128972301E-2</v>
      </c>
      <c r="I12" s="17">
        <v>1.17446685652077E-2</v>
      </c>
      <c r="J12" s="17"/>
      <c r="K12" s="17">
        <v>2.48666015427359E-2</v>
      </c>
      <c r="L12" s="17">
        <v>2.22867880371658E-2</v>
      </c>
      <c r="M12" s="17"/>
      <c r="N12" s="17">
        <v>2.4610063889855399E-2</v>
      </c>
      <c r="O12" s="17">
        <v>1.9262382440811202E-2</v>
      </c>
      <c r="P12" s="17">
        <v>2.6774365285305499E-2</v>
      </c>
      <c r="Q12" s="17">
        <v>3.3918046406986299E-2</v>
      </c>
      <c r="R12" s="17">
        <v>1.7032277884645501E-2</v>
      </c>
      <c r="S12" s="17"/>
      <c r="T12" s="17">
        <v>2.38494662321703E-2</v>
      </c>
      <c r="U12" s="17">
        <v>3.0768810978988401E-2</v>
      </c>
      <c r="V12" s="17">
        <v>1.88549274178786E-2</v>
      </c>
      <c r="W12" s="17">
        <v>2.9037391380284799E-2</v>
      </c>
      <c r="X12" s="17">
        <v>6.3269941524697901E-3</v>
      </c>
    </row>
    <row r="13" spans="2:24">
      <c r="B13" s="18" t="s">
        <v>61</v>
      </c>
      <c r="C13" s="19">
        <v>5.8994124358173999E-2</v>
      </c>
      <c r="D13" s="19">
        <v>7.7533308592466002E-2</v>
      </c>
      <c r="E13" s="19">
        <v>4.7092729358221903E-2</v>
      </c>
      <c r="F13" s="19">
        <v>6.01933649029621E-2</v>
      </c>
      <c r="G13" s="19">
        <v>4.51356515088688E-2</v>
      </c>
      <c r="H13" s="19">
        <v>5.9821391077762999E-2</v>
      </c>
      <c r="I13" s="19">
        <v>6.6129903714156404E-2</v>
      </c>
      <c r="J13" s="19"/>
      <c r="K13" s="19">
        <v>4.4828212526359698E-2</v>
      </c>
      <c r="L13" s="19">
        <v>7.1142323128179905E-2</v>
      </c>
      <c r="M13" s="19"/>
      <c r="N13" s="19">
        <v>7.9573129535935094E-2</v>
      </c>
      <c r="O13" s="19">
        <v>4.8513746077898399E-2</v>
      </c>
      <c r="P13" s="19">
        <v>4.7748816296183702E-2</v>
      </c>
      <c r="Q13" s="19">
        <v>4.1497167710274001E-2</v>
      </c>
      <c r="R13" s="19">
        <v>1.8830943302331E-2</v>
      </c>
      <c r="S13" s="19"/>
      <c r="T13" s="19">
        <v>4.6650029342309503E-2</v>
      </c>
      <c r="U13" s="19">
        <v>4.3449306966213998E-2</v>
      </c>
      <c r="V13" s="19">
        <v>3.8091541874571803E-2</v>
      </c>
      <c r="W13" s="19">
        <v>3.2515824330840798E-2</v>
      </c>
      <c r="X13" s="19">
        <v>5.1200985027320303E-2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X18"/>
  <sheetViews>
    <sheetView showGridLines="0" workbookViewId="0">
      <pane xSplit="2" topLeftCell="C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0.38789561329268601</v>
      </c>
      <c r="D9" s="17">
        <v>0.40128102031233998</v>
      </c>
      <c r="E9" s="17">
        <v>0.45905896486695402</v>
      </c>
      <c r="F9" s="17">
        <v>0.38600248121812097</v>
      </c>
      <c r="G9" s="17">
        <v>0.36651446729366299</v>
      </c>
      <c r="H9" s="17">
        <v>0.41688557026367301</v>
      </c>
      <c r="I9" s="17">
        <v>0.320584331246966</v>
      </c>
      <c r="J9" s="17"/>
      <c r="K9" s="17">
        <v>0.36659058140427397</v>
      </c>
      <c r="L9" s="17">
        <v>0.40965521682650702</v>
      </c>
      <c r="M9" s="17"/>
      <c r="N9" s="17">
        <v>0.39098108558057099</v>
      </c>
      <c r="O9" s="17">
        <v>0.39313052407332999</v>
      </c>
      <c r="P9" s="17">
        <v>0.330618163628498</v>
      </c>
      <c r="Q9" s="17">
        <v>0.39199705155022402</v>
      </c>
      <c r="R9" s="17">
        <v>0.46491883431859599</v>
      </c>
      <c r="S9" s="17"/>
      <c r="T9" s="17">
        <v>0.40498840512649997</v>
      </c>
      <c r="U9" s="17">
        <v>0.42623441358188402</v>
      </c>
      <c r="V9" s="17">
        <v>0.39520031586840598</v>
      </c>
      <c r="W9" s="17">
        <v>0.400043765918487</v>
      </c>
      <c r="X9" s="17">
        <v>0.27324280481101798</v>
      </c>
    </row>
    <row r="10" spans="2:24">
      <c r="B10" s="18" t="s">
        <v>87</v>
      </c>
      <c r="C10" s="17">
        <v>0.39905583286274399</v>
      </c>
      <c r="D10" s="17">
        <v>0.33562135169644403</v>
      </c>
      <c r="E10" s="17">
        <v>0.35428048836743598</v>
      </c>
      <c r="F10" s="17">
        <v>0.40809887648538201</v>
      </c>
      <c r="G10" s="17">
        <v>0.43544261584925797</v>
      </c>
      <c r="H10" s="17">
        <v>0.39637118327003401</v>
      </c>
      <c r="I10" s="17">
        <v>0.44234095639496601</v>
      </c>
      <c r="J10" s="17"/>
      <c r="K10" s="17">
        <v>0.420004391004902</v>
      </c>
      <c r="L10" s="17">
        <v>0.37955602189221799</v>
      </c>
      <c r="M10" s="17"/>
      <c r="N10" s="17">
        <v>0.36146733437343598</v>
      </c>
      <c r="O10" s="17">
        <v>0.40530952524444602</v>
      </c>
      <c r="P10" s="17">
        <v>0.45694339969773601</v>
      </c>
      <c r="Q10" s="17">
        <v>0.38868285742074499</v>
      </c>
      <c r="R10" s="17">
        <v>0.39619616455317802</v>
      </c>
      <c r="S10" s="17"/>
      <c r="T10" s="17">
        <v>0.39723807827281898</v>
      </c>
      <c r="U10" s="17">
        <v>0.37631058600331802</v>
      </c>
      <c r="V10" s="17">
        <v>0.42435658243497698</v>
      </c>
      <c r="W10" s="17">
        <v>0.43389098240766599</v>
      </c>
      <c r="X10" s="17">
        <v>0.48890773449901798</v>
      </c>
    </row>
    <row r="11" spans="2:24">
      <c r="B11" s="18" t="s">
        <v>88</v>
      </c>
      <c r="C11" s="17">
        <v>0.11492317370635501</v>
      </c>
      <c r="D11" s="17">
        <v>0.119748383794297</v>
      </c>
      <c r="E11" s="17">
        <v>0.11337144565669</v>
      </c>
      <c r="F11" s="17">
        <v>0.1084128229411</v>
      </c>
      <c r="G11" s="17">
        <v>0.12209827392207</v>
      </c>
      <c r="H11" s="17">
        <v>8.6053687519499406E-2</v>
      </c>
      <c r="I11" s="17">
        <v>0.13184699296466401</v>
      </c>
      <c r="J11" s="17"/>
      <c r="K11" s="17">
        <v>0.13378708508713999</v>
      </c>
      <c r="L11" s="17">
        <v>9.7057889993792806E-2</v>
      </c>
      <c r="M11" s="17"/>
      <c r="N11" s="17">
        <v>0.119765784878026</v>
      </c>
      <c r="O11" s="17">
        <v>0.12982048574396601</v>
      </c>
      <c r="P11" s="17">
        <v>0.128127577854216</v>
      </c>
      <c r="Q11" s="17">
        <v>0.114299721471378</v>
      </c>
      <c r="R11" s="17">
        <v>7.8821134593005895E-2</v>
      </c>
      <c r="S11" s="17"/>
      <c r="T11" s="17">
        <v>0.122935722773196</v>
      </c>
      <c r="U11" s="17">
        <v>0.124979212457767</v>
      </c>
      <c r="V11" s="17">
        <v>9.1402667090442799E-2</v>
      </c>
      <c r="W11" s="17">
        <v>6.6785843239648895E-2</v>
      </c>
      <c r="X11" s="17">
        <v>0.14300953442830799</v>
      </c>
    </row>
    <row r="12" spans="2:24">
      <c r="B12" s="18" t="s">
        <v>89</v>
      </c>
      <c r="C12" s="17">
        <v>2.0792166781844298E-2</v>
      </c>
      <c r="D12" s="17">
        <v>6.3201740806965404E-2</v>
      </c>
      <c r="E12" s="17">
        <v>1.1249077518439701E-2</v>
      </c>
      <c r="F12" s="17">
        <v>1.1525373919044599E-2</v>
      </c>
      <c r="G12" s="17">
        <v>1.70785188781001E-2</v>
      </c>
      <c r="H12" s="17">
        <v>1.7344848790109401E-2</v>
      </c>
      <c r="I12" s="17">
        <v>1.3398042096816099E-2</v>
      </c>
      <c r="J12" s="17"/>
      <c r="K12" s="17">
        <v>2.7988479833885999E-2</v>
      </c>
      <c r="L12" s="17">
        <v>1.28829321711359E-2</v>
      </c>
      <c r="M12" s="17"/>
      <c r="N12" s="17">
        <v>2.21875827922761E-2</v>
      </c>
      <c r="O12" s="17">
        <v>1.07795804026391E-2</v>
      </c>
      <c r="P12" s="17">
        <v>2.8718954567888401E-2</v>
      </c>
      <c r="Q12" s="17">
        <v>2.69859264672224E-2</v>
      </c>
      <c r="R12" s="17">
        <v>1.8850108045791899E-2</v>
      </c>
      <c r="S12" s="17"/>
      <c r="T12" s="17">
        <v>1.84606580373496E-2</v>
      </c>
      <c r="U12" s="17">
        <v>1.8742719392814099E-2</v>
      </c>
      <c r="V12" s="17">
        <v>2.14379825173521E-2</v>
      </c>
      <c r="W12" s="17">
        <v>3.1095721085399201E-2</v>
      </c>
      <c r="X12" s="17">
        <v>6.3768652725593698E-3</v>
      </c>
    </row>
    <row r="13" spans="2:24">
      <c r="B13" s="18" t="s">
        <v>61</v>
      </c>
      <c r="C13" s="19">
        <v>7.7333213356371E-2</v>
      </c>
      <c r="D13" s="19">
        <v>8.0147503389953495E-2</v>
      </c>
      <c r="E13" s="19">
        <v>6.2040023590480699E-2</v>
      </c>
      <c r="F13" s="19">
        <v>8.5960445436351895E-2</v>
      </c>
      <c r="G13" s="19">
        <v>5.88661240569084E-2</v>
      </c>
      <c r="H13" s="19">
        <v>8.3344710156683696E-2</v>
      </c>
      <c r="I13" s="19">
        <v>9.18296772965876E-2</v>
      </c>
      <c r="J13" s="19"/>
      <c r="K13" s="19">
        <v>5.1629462669797697E-2</v>
      </c>
      <c r="L13" s="19">
        <v>0.100847939116347</v>
      </c>
      <c r="M13" s="19"/>
      <c r="N13" s="19">
        <v>0.105598212375691</v>
      </c>
      <c r="O13" s="19">
        <v>6.0959884535617903E-2</v>
      </c>
      <c r="P13" s="19">
        <v>5.5591904251661502E-2</v>
      </c>
      <c r="Q13" s="19">
        <v>7.8034443090431199E-2</v>
      </c>
      <c r="R13" s="19">
        <v>4.12137584894283E-2</v>
      </c>
      <c r="S13" s="19"/>
      <c r="T13" s="19">
        <v>5.6377135790135202E-2</v>
      </c>
      <c r="U13" s="19">
        <v>5.3733068564217099E-2</v>
      </c>
      <c r="V13" s="19">
        <v>6.7602452088822096E-2</v>
      </c>
      <c r="W13" s="19">
        <v>6.8183687348799094E-2</v>
      </c>
      <c r="X13" s="19">
        <v>8.8463060989096703E-2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X18"/>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0.36256593036797402</v>
      </c>
      <c r="D9" s="17">
        <v>0.38075801710858098</v>
      </c>
      <c r="E9" s="17">
        <v>0.46788425444002701</v>
      </c>
      <c r="F9" s="17">
        <v>0.35985441657077299</v>
      </c>
      <c r="G9" s="17">
        <v>0.35339726901225199</v>
      </c>
      <c r="H9" s="17">
        <v>0.35468922952377901</v>
      </c>
      <c r="I9" s="17">
        <v>0.27976183477800398</v>
      </c>
      <c r="J9" s="17"/>
      <c r="K9" s="17">
        <v>0.36433083320647702</v>
      </c>
      <c r="L9" s="17">
        <v>0.36163280101489698</v>
      </c>
      <c r="M9" s="17"/>
      <c r="N9" s="17">
        <v>0.37574721865725202</v>
      </c>
      <c r="O9" s="17">
        <v>0.37000918880543898</v>
      </c>
      <c r="P9" s="17">
        <v>0.30313256545596801</v>
      </c>
      <c r="Q9" s="17">
        <v>0.37073845098527503</v>
      </c>
      <c r="R9" s="17">
        <v>0.41763134330673801</v>
      </c>
      <c r="S9" s="17"/>
      <c r="T9" s="17">
        <v>0.41627079672983802</v>
      </c>
      <c r="U9" s="17">
        <v>0.39697960800581</v>
      </c>
      <c r="V9" s="17">
        <v>0.31703479117674499</v>
      </c>
      <c r="W9" s="17">
        <v>0.37948380533227599</v>
      </c>
      <c r="X9" s="17">
        <v>0.24721339685836699</v>
      </c>
    </row>
    <row r="10" spans="2:24">
      <c r="B10" s="18" t="s">
        <v>87</v>
      </c>
      <c r="C10" s="17">
        <v>0.36721894959880402</v>
      </c>
      <c r="D10" s="17">
        <v>0.33078152699744001</v>
      </c>
      <c r="E10" s="17">
        <v>0.32659040855641502</v>
      </c>
      <c r="F10" s="17">
        <v>0.38438008797311102</v>
      </c>
      <c r="G10" s="17">
        <v>0.36152966613953502</v>
      </c>
      <c r="H10" s="17">
        <v>0.38614915965763003</v>
      </c>
      <c r="I10" s="17">
        <v>0.402295763014689</v>
      </c>
      <c r="J10" s="17"/>
      <c r="K10" s="17">
        <v>0.37152715905647499</v>
      </c>
      <c r="L10" s="17">
        <v>0.36384495850945398</v>
      </c>
      <c r="M10" s="17"/>
      <c r="N10" s="17">
        <v>0.32414059059697697</v>
      </c>
      <c r="O10" s="17">
        <v>0.38952232895967498</v>
      </c>
      <c r="P10" s="17">
        <v>0.401844585528707</v>
      </c>
      <c r="Q10" s="17">
        <v>0.32858786863832801</v>
      </c>
      <c r="R10" s="17">
        <v>0.40240512568243098</v>
      </c>
      <c r="S10" s="17"/>
      <c r="T10" s="17">
        <v>0.32208193387783801</v>
      </c>
      <c r="U10" s="17">
        <v>0.36265639010419798</v>
      </c>
      <c r="V10" s="17">
        <v>0.41056483331139099</v>
      </c>
      <c r="W10" s="17">
        <v>0.404222375173801</v>
      </c>
      <c r="X10" s="17">
        <v>0.42793750165281402</v>
      </c>
    </row>
    <row r="11" spans="2:24">
      <c r="B11" s="18" t="s">
        <v>88</v>
      </c>
      <c r="C11" s="17">
        <v>0.154937201297143</v>
      </c>
      <c r="D11" s="17">
        <v>0.120324870942985</v>
      </c>
      <c r="E11" s="17">
        <v>0.118489299865388</v>
      </c>
      <c r="F11" s="17">
        <v>0.14150648003787</v>
      </c>
      <c r="G11" s="17">
        <v>0.18893537920675399</v>
      </c>
      <c r="H11" s="17">
        <v>0.144275794763877</v>
      </c>
      <c r="I11" s="17">
        <v>0.19801486385200601</v>
      </c>
      <c r="J11" s="17"/>
      <c r="K11" s="17">
        <v>0.160544899574322</v>
      </c>
      <c r="L11" s="17">
        <v>0.150225239141557</v>
      </c>
      <c r="M11" s="17"/>
      <c r="N11" s="17">
        <v>0.14838946553947199</v>
      </c>
      <c r="O11" s="17">
        <v>0.15449203091267399</v>
      </c>
      <c r="P11" s="17">
        <v>0.18356358506635501</v>
      </c>
      <c r="Q11" s="17">
        <v>0.22619269391493499</v>
      </c>
      <c r="R11" s="17">
        <v>7.9868810759174805E-2</v>
      </c>
      <c r="S11" s="17"/>
      <c r="T11" s="17">
        <v>0.13683957477127401</v>
      </c>
      <c r="U11" s="17">
        <v>0.144263079487845</v>
      </c>
      <c r="V11" s="17">
        <v>0.18623078964763501</v>
      </c>
      <c r="W11" s="17">
        <v>0.139157222079202</v>
      </c>
      <c r="X11" s="17">
        <v>0.21717727514799801</v>
      </c>
    </row>
    <row r="12" spans="2:24">
      <c r="B12" s="18" t="s">
        <v>89</v>
      </c>
      <c r="C12" s="17">
        <v>4.1428932187514603E-2</v>
      </c>
      <c r="D12" s="17">
        <v>6.3786491649748797E-2</v>
      </c>
      <c r="E12" s="17">
        <v>4.2863412047451199E-2</v>
      </c>
      <c r="F12" s="17">
        <v>3.1287540148820299E-2</v>
      </c>
      <c r="G12" s="17">
        <v>2.8212042319255799E-2</v>
      </c>
      <c r="H12" s="17">
        <v>4.8630827129949802E-2</v>
      </c>
      <c r="I12" s="17">
        <v>3.9647908411035999E-2</v>
      </c>
      <c r="J12" s="17"/>
      <c r="K12" s="17">
        <v>4.94917481745277E-2</v>
      </c>
      <c r="L12" s="17">
        <v>3.2775219855843397E-2</v>
      </c>
      <c r="M12" s="17"/>
      <c r="N12" s="17">
        <v>5.7752202295211802E-2</v>
      </c>
      <c r="O12" s="17">
        <v>3.5954416847703098E-2</v>
      </c>
      <c r="P12" s="17">
        <v>4.49901036845071E-2</v>
      </c>
      <c r="Q12" s="17">
        <v>3.2789067007834898E-2</v>
      </c>
      <c r="R12" s="17">
        <v>3.5664159146812001E-2</v>
      </c>
      <c r="S12" s="17"/>
      <c r="T12" s="17">
        <v>5.7013332043000402E-2</v>
      </c>
      <c r="U12" s="17">
        <v>4.8633165591623798E-2</v>
      </c>
      <c r="V12" s="17">
        <v>3.59643351685804E-2</v>
      </c>
      <c r="W12" s="17">
        <v>2.5470189713365898E-2</v>
      </c>
      <c r="X12" s="17">
        <v>3.2158254337624398E-2</v>
      </c>
    </row>
    <row r="13" spans="2:24">
      <c r="B13" s="18" t="s">
        <v>61</v>
      </c>
      <c r="C13" s="19">
        <v>7.3848986548564102E-2</v>
      </c>
      <c r="D13" s="19">
        <v>0.10434909330124501</v>
      </c>
      <c r="E13" s="19">
        <v>4.4172625090718197E-2</v>
      </c>
      <c r="F13" s="19">
        <v>8.2971475269426706E-2</v>
      </c>
      <c r="G13" s="19">
        <v>6.7925643322202703E-2</v>
      </c>
      <c r="H13" s="19">
        <v>6.6254988924764793E-2</v>
      </c>
      <c r="I13" s="19">
        <v>8.0279629944265005E-2</v>
      </c>
      <c r="J13" s="19"/>
      <c r="K13" s="19">
        <v>5.41053599881983E-2</v>
      </c>
      <c r="L13" s="19">
        <v>9.1521781478249006E-2</v>
      </c>
      <c r="M13" s="19"/>
      <c r="N13" s="19">
        <v>9.3970522911087304E-2</v>
      </c>
      <c r="O13" s="19">
        <v>5.0022034474508599E-2</v>
      </c>
      <c r="P13" s="19">
        <v>6.6469160264462201E-2</v>
      </c>
      <c r="Q13" s="19">
        <v>4.16919194536274E-2</v>
      </c>
      <c r="R13" s="19">
        <v>6.4430561104844797E-2</v>
      </c>
      <c r="S13" s="19"/>
      <c r="T13" s="19">
        <v>6.7794362578049397E-2</v>
      </c>
      <c r="U13" s="19">
        <v>4.7467756810523502E-2</v>
      </c>
      <c r="V13" s="19">
        <v>5.0205250695649101E-2</v>
      </c>
      <c r="W13" s="19">
        <v>5.1666407701354E-2</v>
      </c>
      <c r="X13" s="19">
        <v>7.55135720031965E-2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X18"/>
  <sheetViews>
    <sheetView showGridLines="0" workbookViewId="0">
      <pane xSplit="2" topLeftCell="P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197</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0.41315145956409999</v>
      </c>
      <c r="D9" s="17">
        <v>0.43805745047119798</v>
      </c>
      <c r="E9" s="17">
        <v>0.42445188387254901</v>
      </c>
      <c r="F9" s="17">
        <v>0.41975737035667798</v>
      </c>
      <c r="G9" s="17">
        <v>0.40630999703326498</v>
      </c>
      <c r="H9" s="17">
        <v>0.45069264593145802</v>
      </c>
      <c r="I9" s="17">
        <v>0.36246547335027302</v>
      </c>
      <c r="J9" s="17"/>
      <c r="K9" s="17">
        <v>0.39244991547608798</v>
      </c>
      <c r="L9" s="17">
        <v>0.433466936243805</v>
      </c>
      <c r="M9" s="17"/>
      <c r="N9" s="17">
        <v>0.40254129684822498</v>
      </c>
      <c r="O9" s="17">
        <v>0.45666722231407397</v>
      </c>
      <c r="P9" s="17">
        <v>0.354692111437449</v>
      </c>
      <c r="Q9" s="17">
        <v>0.36478145914990001</v>
      </c>
      <c r="R9" s="17">
        <v>0.48586196161488299</v>
      </c>
      <c r="S9" s="17"/>
      <c r="T9" s="17">
        <v>0.40793895163132499</v>
      </c>
      <c r="U9" s="17">
        <v>0.439832594399578</v>
      </c>
      <c r="V9" s="17">
        <v>0.40802711422945498</v>
      </c>
      <c r="W9" s="17">
        <v>0.44046077282593898</v>
      </c>
      <c r="X9" s="17">
        <v>0.33462975331372702</v>
      </c>
    </row>
    <row r="10" spans="2:24">
      <c r="B10" s="18" t="s">
        <v>87</v>
      </c>
      <c r="C10" s="17">
        <v>0.40165645688974899</v>
      </c>
      <c r="D10" s="17">
        <v>0.33414039203949902</v>
      </c>
      <c r="E10" s="17">
        <v>0.40479625923047602</v>
      </c>
      <c r="F10" s="17">
        <v>0.377830194152246</v>
      </c>
      <c r="G10" s="17">
        <v>0.404921496722289</v>
      </c>
      <c r="H10" s="17">
        <v>0.43298195177656701</v>
      </c>
      <c r="I10" s="17">
        <v>0.43954824409660798</v>
      </c>
      <c r="J10" s="17"/>
      <c r="K10" s="17">
        <v>0.40193256544016198</v>
      </c>
      <c r="L10" s="17">
        <v>0.402372117826228</v>
      </c>
      <c r="M10" s="17"/>
      <c r="N10" s="17">
        <v>0.380513690517706</v>
      </c>
      <c r="O10" s="17">
        <v>0.37357100031366802</v>
      </c>
      <c r="P10" s="17">
        <v>0.463992651156241</v>
      </c>
      <c r="Q10" s="17">
        <v>0.43969223311858102</v>
      </c>
      <c r="R10" s="17">
        <v>0.39605838602015297</v>
      </c>
      <c r="S10" s="17"/>
      <c r="T10" s="17">
        <v>0.394748344277775</v>
      </c>
      <c r="U10" s="17">
        <v>0.39546379637080697</v>
      </c>
      <c r="V10" s="17">
        <v>0.44153620039205099</v>
      </c>
      <c r="W10" s="17">
        <v>0.40350945016540901</v>
      </c>
      <c r="X10" s="17">
        <v>0.53305731233630704</v>
      </c>
    </row>
    <row r="11" spans="2:24">
      <c r="B11" s="18" t="s">
        <v>88</v>
      </c>
      <c r="C11" s="17">
        <v>9.96419382922724E-2</v>
      </c>
      <c r="D11" s="17">
        <v>8.3420499978749202E-2</v>
      </c>
      <c r="E11" s="17">
        <v>9.4682271273728205E-2</v>
      </c>
      <c r="F11" s="17">
        <v>9.9389673187178507E-2</v>
      </c>
      <c r="G11" s="17">
        <v>0.12181314579205001</v>
      </c>
      <c r="H11" s="17">
        <v>6.7913556299168495E-2</v>
      </c>
      <c r="I11" s="17">
        <v>0.117899190857506</v>
      </c>
      <c r="J11" s="17"/>
      <c r="K11" s="17">
        <v>0.121401344313097</v>
      </c>
      <c r="L11" s="17">
        <v>7.8871198918940996E-2</v>
      </c>
      <c r="M11" s="17"/>
      <c r="N11" s="17">
        <v>0.104199500533578</v>
      </c>
      <c r="O11" s="17">
        <v>9.4913334845845604E-2</v>
      </c>
      <c r="P11" s="17">
        <v>0.10585459650356099</v>
      </c>
      <c r="Q11" s="17">
        <v>0.117977250672227</v>
      </c>
      <c r="R11" s="17">
        <v>8.5031171202023498E-2</v>
      </c>
      <c r="S11" s="17"/>
      <c r="T11" s="17">
        <v>0.12182579950570201</v>
      </c>
      <c r="U11" s="17">
        <v>9.2805804319634103E-2</v>
      </c>
      <c r="V11" s="17">
        <v>8.7567521086939007E-2</v>
      </c>
      <c r="W11" s="17">
        <v>6.6281315219461096E-2</v>
      </c>
      <c r="X11" s="17">
        <v>7.8570789973991098E-2</v>
      </c>
    </row>
    <row r="12" spans="2:24">
      <c r="B12" s="18" t="s">
        <v>89</v>
      </c>
      <c r="C12" s="17">
        <v>2.21620256515907E-2</v>
      </c>
      <c r="D12" s="17">
        <v>4.7770988092792399E-2</v>
      </c>
      <c r="E12" s="17">
        <v>2.0074558269776499E-2</v>
      </c>
      <c r="F12" s="17">
        <v>2.8589170794189898E-2</v>
      </c>
      <c r="G12" s="17">
        <v>1.9722691306677E-2</v>
      </c>
      <c r="H12" s="17">
        <v>1.3522917429506001E-2</v>
      </c>
      <c r="I12" s="17">
        <v>9.4497030402380198E-3</v>
      </c>
      <c r="J12" s="17"/>
      <c r="K12" s="17">
        <v>3.2442610064930801E-2</v>
      </c>
      <c r="L12" s="17">
        <v>1.22250064605297E-2</v>
      </c>
      <c r="M12" s="17"/>
      <c r="N12" s="17">
        <v>1.90198890429812E-2</v>
      </c>
      <c r="O12" s="17">
        <v>2.9469099613847801E-2</v>
      </c>
      <c r="P12" s="17">
        <v>2.0395973020500599E-2</v>
      </c>
      <c r="Q12" s="17">
        <v>2.5609888214072798E-2</v>
      </c>
      <c r="R12" s="17">
        <v>1.1178380316104901E-2</v>
      </c>
      <c r="S12" s="17"/>
      <c r="T12" s="17">
        <v>2.5002283185978601E-2</v>
      </c>
      <c r="U12" s="17">
        <v>1.9866451523221501E-2</v>
      </c>
      <c r="V12" s="17">
        <v>2.8263506642772E-2</v>
      </c>
      <c r="W12" s="17">
        <v>2.5816034746435401E-2</v>
      </c>
      <c r="X12" s="17">
        <v>8.8513428432305599E-3</v>
      </c>
    </row>
    <row r="13" spans="2:24">
      <c r="B13" s="18" t="s">
        <v>61</v>
      </c>
      <c r="C13" s="19">
        <v>6.3388119602287796E-2</v>
      </c>
      <c r="D13" s="19">
        <v>9.6610669417762099E-2</v>
      </c>
      <c r="E13" s="19">
        <v>5.5995027353471102E-2</v>
      </c>
      <c r="F13" s="19">
        <v>7.4433591509708102E-2</v>
      </c>
      <c r="G13" s="19">
        <v>4.72326691457194E-2</v>
      </c>
      <c r="H13" s="19">
        <v>3.48889285633006E-2</v>
      </c>
      <c r="I13" s="19">
        <v>7.0637388655375499E-2</v>
      </c>
      <c r="J13" s="19"/>
      <c r="K13" s="19">
        <v>5.1773564705722398E-2</v>
      </c>
      <c r="L13" s="19">
        <v>7.3064740550495694E-2</v>
      </c>
      <c r="M13" s="19"/>
      <c r="N13" s="19">
        <v>9.3725623057509796E-2</v>
      </c>
      <c r="O13" s="19">
        <v>4.5379342912564298E-2</v>
      </c>
      <c r="P13" s="19">
        <v>5.5064667882247599E-2</v>
      </c>
      <c r="Q13" s="19">
        <v>5.1939168845219201E-2</v>
      </c>
      <c r="R13" s="19">
        <v>2.1870100846834901E-2</v>
      </c>
      <c r="S13" s="19"/>
      <c r="T13" s="19">
        <v>5.0484621399219297E-2</v>
      </c>
      <c r="U13" s="19">
        <v>5.2031353386759703E-2</v>
      </c>
      <c r="V13" s="19">
        <v>3.4605657648783601E-2</v>
      </c>
      <c r="W13" s="19">
        <v>6.3932427042755105E-2</v>
      </c>
      <c r="X13" s="19">
        <v>4.4890801532744599E-2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X18"/>
  <sheetViews>
    <sheetView showGridLines="0" workbookViewId="0">
      <pane xSplit="2" topLeftCell="O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198</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c r="B9" s="18" t="s">
        <v>86</v>
      </c>
      <c r="C9" s="17">
        <v>0.39223345249785102</v>
      </c>
      <c r="D9" s="17">
        <v>0.32920191210428101</v>
      </c>
      <c r="E9" s="17">
        <v>0.41886737601355101</v>
      </c>
      <c r="F9" s="17">
        <v>0.36137241482886101</v>
      </c>
      <c r="G9" s="17">
        <v>0.39863018879321199</v>
      </c>
      <c r="H9" s="17">
        <v>0.45209566260534301</v>
      </c>
      <c r="I9" s="17">
        <v>0.39210300401727699</v>
      </c>
      <c r="J9" s="17"/>
      <c r="K9" s="17">
        <v>0.37183421425098101</v>
      </c>
      <c r="L9" s="17">
        <v>0.41212318819439803</v>
      </c>
      <c r="M9" s="17"/>
      <c r="N9" s="17">
        <v>0.40478239757137902</v>
      </c>
      <c r="O9" s="17">
        <v>0.40554702481993499</v>
      </c>
      <c r="P9" s="17">
        <v>0.350518970939589</v>
      </c>
      <c r="Q9" s="17">
        <v>0.38147736111603597</v>
      </c>
      <c r="R9" s="17">
        <v>0.43682738286984002</v>
      </c>
      <c r="S9" s="17"/>
      <c r="T9" s="17">
        <v>0.37656170740300998</v>
      </c>
      <c r="U9" s="17">
        <v>0.379555473996674</v>
      </c>
      <c r="V9" s="17">
        <v>0.37932553465598001</v>
      </c>
      <c r="W9" s="17">
        <v>0.43844161912962498</v>
      </c>
      <c r="X9" s="17">
        <v>0.35982638992009902</v>
      </c>
    </row>
    <row r="10" spans="2:24">
      <c r="B10" s="18" t="s">
        <v>87</v>
      </c>
      <c r="C10" s="17">
        <v>0.38158486592568303</v>
      </c>
      <c r="D10" s="17">
        <v>0.32209284124321103</v>
      </c>
      <c r="E10" s="17">
        <v>0.37042412775657801</v>
      </c>
      <c r="F10" s="17">
        <v>0.41040982028584699</v>
      </c>
      <c r="G10" s="17">
        <v>0.38230228320538401</v>
      </c>
      <c r="H10" s="17">
        <v>0.37910078752006598</v>
      </c>
      <c r="I10" s="17">
        <v>0.40757055688173799</v>
      </c>
      <c r="J10" s="17"/>
      <c r="K10" s="17">
        <v>0.39572823428633802</v>
      </c>
      <c r="L10" s="17">
        <v>0.36965510663458101</v>
      </c>
      <c r="M10" s="17"/>
      <c r="N10" s="17">
        <v>0.341144694600098</v>
      </c>
      <c r="O10" s="17">
        <v>0.37422536957549102</v>
      </c>
      <c r="P10" s="17">
        <v>0.42495597750735398</v>
      </c>
      <c r="Q10" s="17">
        <v>0.41984452697364599</v>
      </c>
      <c r="R10" s="17">
        <v>0.38723628148230899</v>
      </c>
      <c r="S10" s="17"/>
      <c r="T10" s="17">
        <v>0.39899990210605502</v>
      </c>
      <c r="U10" s="17">
        <v>0.40947032835589697</v>
      </c>
      <c r="V10" s="17">
        <v>0.42457319983931302</v>
      </c>
      <c r="W10" s="17">
        <v>0.37515574393274298</v>
      </c>
      <c r="X10" s="17">
        <v>0.39340918745673997</v>
      </c>
    </row>
    <row r="11" spans="2:24">
      <c r="B11" s="18" t="s">
        <v>88</v>
      </c>
      <c r="C11" s="17">
        <v>0.11597671452869</v>
      </c>
      <c r="D11" s="17">
        <v>0.17255916885091099</v>
      </c>
      <c r="E11" s="17">
        <v>0.134265493377348</v>
      </c>
      <c r="F11" s="17">
        <v>0.125786955554964</v>
      </c>
      <c r="G11" s="17">
        <v>0.10748937686361699</v>
      </c>
      <c r="H11" s="17">
        <v>7.1964125413498906E-2</v>
      </c>
      <c r="I11" s="17">
        <v>9.2065147897003097E-2</v>
      </c>
      <c r="J11" s="17"/>
      <c r="K11" s="17">
        <v>0.13410930040702199</v>
      </c>
      <c r="L11" s="17">
        <v>9.8831357818204402E-2</v>
      </c>
      <c r="M11" s="17"/>
      <c r="N11" s="17">
        <v>0.11708502186896801</v>
      </c>
      <c r="O11" s="17">
        <v>0.13528547463219101</v>
      </c>
      <c r="P11" s="17">
        <v>0.10696053947551901</v>
      </c>
      <c r="Q11" s="17">
        <v>0.11979036328166801</v>
      </c>
      <c r="R11" s="17">
        <v>0.102083158028027</v>
      </c>
      <c r="S11" s="17"/>
      <c r="T11" s="17">
        <v>0.14562178764432601</v>
      </c>
      <c r="U11" s="17">
        <v>0.118442798405493</v>
      </c>
      <c r="V11" s="17">
        <v>8.9633940896318501E-2</v>
      </c>
      <c r="W11" s="17">
        <v>9.2836479818865197E-2</v>
      </c>
      <c r="X11" s="17">
        <v>0.17078478856111301</v>
      </c>
    </row>
    <row r="12" spans="2:24">
      <c r="B12" s="18" t="s">
        <v>89</v>
      </c>
      <c r="C12" s="17">
        <v>2.5409096563799801E-2</v>
      </c>
      <c r="D12" s="17">
        <v>6.4983671571005694E-2</v>
      </c>
      <c r="E12" s="17">
        <v>2.0387950493551799E-2</v>
      </c>
      <c r="F12" s="17">
        <v>2.00108813740437E-2</v>
      </c>
      <c r="G12" s="17">
        <v>2.7758942962948799E-2</v>
      </c>
      <c r="H12" s="17">
        <v>1.6801887702301999E-2</v>
      </c>
      <c r="I12" s="17">
        <v>1.15921739621718E-2</v>
      </c>
      <c r="J12" s="17"/>
      <c r="K12" s="17">
        <v>3.3420533148662598E-2</v>
      </c>
      <c r="L12" s="17">
        <v>1.6726159369452799E-2</v>
      </c>
      <c r="M12" s="17"/>
      <c r="N12" s="17">
        <v>2.9329734824647399E-2</v>
      </c>
      <c r="O12" s="17">
        <v>1.68153141359462E-2</v>
      </c>
      <c r="P12" s="17">
        <v>4.6833064271538001E-2</v>
      </c>
      <c r="Q12" s="17">
        <v>1.27861460296758E-2</v>
      </c>
      <c r="R12" s="17">
        <v>1.5197074890605801E-2</v>
      </c>
      <c r="S12" s="17"/>
      <c r="T12" s="17">
        <v>2.06209505449431E-2</v>
      </c>
      <c r="U12" s="17">
        <v>2.49641531545979E-2</v>
      </c>
      <c r="V12" s="17">
        <v>3.1216837504244501E-2</v>
      </c>
      <c r="W12" s="17">
        <v>3.15944173648652E-2</v>
      </c>
      <c r="X12" s="17">
        <v>5.6555971961676499E-3</v>
      </c>
    </row>
    <row r="13" spans="2:24">
      <c r="B13" s="18" t="s">
        <v>61</v>
      </c>
      <c r="C13" s="19">
        <v>8.4795870483976396E-2</v>
      </c>
      <c r="D13" s="19">
        <v>0.111162406230591</v>
      </c>
      <c r="E13" s="19">
        <v>5.6055052358971298E-2</v>
      </c>
      <c r="F13" s="19">
        <v>8.2419927956284098E-2</v>
      </c>
      <c r="G13" s="19">
        <v>8.3819208174838497E-2</v>
      </c>
      <c r="H13" s="19">
        <v>8.0037536758790107E-2</v>
      </c>
      <c r="I13" s="19">
        <v>9.6669117241810307E-2</v>
      </c>
      <c r="J13" s="19"/>
      <c r="K13" s="19">
        <v>6.4907717906996398E-2</v>
      </c>
      <c r="L13" s="19">
        <v>0.10266418798336301</v>
      </c>
      <c r="M13" s="19"/>
      <c r="N13" s="19">
        <v>0.107658151134908</v>
      </c>
      <c r="O13" s="19">
        <v>6.8126816836437107E-2</v>
      </c>
      <c r="P13" s="19">
        <v>7.0731447806000394E-2</v>
      </c>
      <c r="Q13" s="19">
        <v>6.6101602598974199E-2</v>
      </c>
      <c r="R13" s="19">
        <v>5.8656102729218E-2</v>
      </c>
      <c r="S13" s="19"/>
      <c r="T13" s="19">
        <v>5.8195652301665998E-2</v>
      </c>
      <c r="U13" s="19">
        <v>6.7567246087338204E-2</v>
      </c>
      <c r="V13" s="19">
        <v>7.5250487104143698E-2</v>
      </c>
      <c r="W13" s="19">
        <v>6.1971739753901599E-2</v>
      </c>
      <c r="X13" s="19">
        <v>7.0324036865880304E-2</v>
      </c>
    </row>
    <row r="14" spans="2:24">
      <c r="B14" s="16"/>
    </row>
    <row r="15" spans="2:24">
      <c r="B15" t="s">
        <v>216</v>
      </c>
    </row>
    <row r="16" spans="2:24">
      <c r="B16" t="s">
        <v>217</v>
      </c>
    </row>
    <row r="18" spans="2:2">
      <c r="B18"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X17"/>
  <sheetViews>
    <sheetView showGridLines="0" workbookViewId="0">
      <pane xSplit="2" topLeftCell="O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199</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2000</v>
      </c>
      <c r="D7" s="10">
        <v>247</v>
      </c>
      <c r="E7" s="10">
        <v>346</v>
      </c>
      <c r="F7" s="10">
        <v>347</v>
      </c>
      <c r="G7" s="10">
        <v>349</v>
      </c>
      <c r="H7" s="10">
        <v>287</v>
      </c>
      <c r="I7" s="10">
        <v>424</v>
      </c>
      <c r="J7" s="10"/>
      <c r="K7" s="10">
        <v>966</v>
      </c>
      <c r="L7" s="10">
        <v>1029</v>
      </c>
      <c r="M7" s="10"/>
      <c r="N7" s="10">
        <v>451</v>
      </c>
      <c r="O7" s="10">
        <v>612</v>
      </c>
      <c r="P7" s="10">
        <v>379</v>
      </c>
      <c r="Q7" s="10">
        <v>186</v>
      </c>
      <c r="R7" s="10">
        <v>260</v>
      </c>
      <c r="S7" s="10"/>
      <c r="T7" s="10">
        <v>368</v>
      </c>
      <c r="U7" s="10">
        <v>479</v>
      </c>
      <c r="V7" s="10">
        <v>312</v>
      </c>
      <c r="W7" s="10">
        <v>240</v>
      </c>
      <c r="X7" s="10">
        <v>157</v>
      </c>
    </row>
    <row r="8" spans="2:24" ht="30" customHeight="1">
      <c r="B8" s="11" t="s">
        <v>43</v>
      </c>
      <c r="C8" s="11">
        <v>2000</v>
      </c>
      <c r="D8" s="11">
        <v>277</v>
      </c>
      <c r="E8" s="11">
        <v>341</v>
      </c>
      <c r="F8" s="11">
        <v>342</v>
      </c>
      <c r="G8" s="11">
        <v>340</v>
      </c>
      <c r="H8" s="11">
        <v>281</v>
      </c>
      <c r="I8" s="11">
        <v>419</v>
      </c>
      <c r="J8" s="11"/>
      <c r="K8" s="11">
        <v>986</v>
      </c>
      <c r="L8" s="11">
        <v>1009</v>
      </c>
      <c r="M8" s="11"/>
      <c r="N8" s="11">
        <v>456</v>
      </c>
      <c r="O8" s="11">
        <v>613</v>
      </c>
      <c r="P8" s="11">
        <v>376</v>
      </c>
      <c r="Q8" s="11">
        <v>187</v>
      </c>
      <c r="R8" s="11">
        <v>256</v>
      </c>
      <c r="S8" s="11"/>
      <c r="T8" s="11">
        <v>363</v>
      </c>
      <c r="U8" s="11">
        <v>483</v>
      </c>
      <c r="V8" s="11">
        <v>310</v>
      </c>
      <c r="W8" s="11">
        <v>240</v>
      </c>
      <c r="X8" s="11">
        <v>154</v>
      </c>
    </row>
    <row r="9" spans="2:24" ht="29.1">
      <c r="B9" s="18" t="s">
        <v>200</v>
      </c>
      <c r="C9" s="17">
        <v>0.130230178164152</v>
      </c>
      <c r="D9" s="17">
        <v>0.14288973126931301</v>
      </c>
      <c r="E9" s="17">
        <v>0.21416720510859799</v>
      </c>
      <c r="F9" s="17">
        <v>0.154982930965542</v>
      </c>
      <c r="G9" s="17">
        <v>0.13316334664923901</v>
      </c>
      <c r="H9" s="17">
        <v>9.6409909879772104E-2</v>
      </c>
      <c r="I9" s="17">
        <v>5.3644985755970598E-2</v>
      </c>
      <c r="J9" s="17"/>
      <c r="K9" s="17">
        <v>0.16046242915359199</v>
      </c>
      <c r="L9" s="17">
        <v>0.10133085261774</v>
      </c>
      <c r="M9" s="17"/>
      <c r="N9" s="17">
        <v>0.10889725388589</v>
      </c>
      <c r="O9" s="17">
        <v>0.113655924437636</v>
      </c>
      <c r="P9" s="17">
        <v>0.101295320433809</v>
      </c>
      <c r="Q9" s="17">
        <v>0.16541402596299001</v>
      </c>
      <c r="R9" s="17">
        <v>0.26253742908474897</v>
      </c>
      <c r="S9" s="17"/>
      <c r="T9" s="17">
        <v>0.201648458038717</v>
      </c>
      <c r="U9" s="17">
        <v>0.116613394157927</v>
      </c>
      <c r="V9" s="17">
        <v>0.14573211053214399</v>
      </c>
      <c r="W9" s="17">
        <v>0.13441703522460099</v>
      </c>
      <c r="X9" s="17">
        <v>0.115062880080557</v>
      </c>
    </row>
    <row r="10" spans="2:24" ht="43.5">
      <c r="B10" s="18" t="s">
        <v>201</v>
      </c>
      <c r="C10" s="17">
        <v>0.27933633968412602</v>
      </c>
      <c r="D10" s="17">
        <v>0.25509757278824402</v>
      </c>
      <c r="E10" s="17">
        <v>0.363269545150116</v>
      </c>
      <c r="F10" s="17">
        <v>0.28916081871585603</v>
      </c>
      <c r="G10" s="17">
        <v>0.23687377801409501</v>
      </c>
      <c r="H10" s="17">
        <v>0.29000036423182102</v>
      </c>
      <c r="I10" s="17">
        <v>0.24635057041396499</v>
      </c>
      <c r="J10" s="17"/>
      <c r="K10" s="17">
        <v>0.31185274003255098</v>
      </c>
      <c r="L10" s="17">
        <v>0.24894414452264199</v>
      </c>
      <c r="M10" s="17"/>
      <c r="N10" s="17">
        <v>0.24715049190680299</v>
      </c>
      <c r="O10" s="17">
        <v>0.271931641562766</v>
      </c>
      <c r="P10" s="17">
        <v>0.31771562921332802</v>
      </c>
      <c r="Q10" s="17">
        <v>0.27236254655594799</v>
      </c>
      <c r="R10" s="17">
        <v>0.33917979892425698</v>
      </c>
      <c r="S10" s="17"/>
      <c r="T10" s="17">
        <v>0.31406783747338102</v>
      </c>
      <c r="U10" s="17">
        <v>0.284444738910484</v>
      </c>
      <c r="V10" s="17">
        <v>0.29682139298266202</v>
      </c>
      <c r="W10" s="17">
        <v>0.301115514798803</v>
      </c>
      <c r="X10" s="17">
        <v>0.36129842042140897</v>
      </c>
    </row>
    <row r="11" spans="2:24">
      <c r="B11" s="18" t="s">
        <v>202</v>
      </c>
      <c r="C11" s="17">
        <v>0.55353383167747305</v>
      </c>
      <c r="D11" s="17">
        <v>0.54669398664638602</v>
      </c>
      <c r="E11" s="17">
        <v>0.38723815731355699</v>
      </c>
      <c r="F11" s="17">
        <v>0.50230586326278304</v>
      </c>
      <c r="G11" s="17">
        <v>0.59059029732981005</v>
      </c>
      <c r="H11" s="17">
        <v>0.59999090606001804</v>
      </c>
      <c r="I11" s="17">
        <v>0.67397798932033803</v>
      </c>
      <c r="J11" s="17"/>
      <c r="K11" s="17">
        <v>0.49647191806308899</v>
      </c>
      <c r="L11" s="17">
        <v>0.60806042565935703</v>
      </c>
      <c r="M11" s="17"/>
      <c r="N11" s="17">
        <v>0.59239215116668897</v>
      </c>
      <c r="O11" s="17">
        <v>0.59261955278838196</v>
      </c>
      <c r="P11" s="17">
        <v>0.55385808456263397</v>
      </c>
      <c r="Q11" s="17">
        <v>0.54658709322289101</v>
      </c>
      <c r="R11" s="17">
        <v>0.375458182109911</v>
      </c>
      <c r="S11" s="17"/>
      <c r="T11" s="17">
        <v>0.45249554125567099</v>
      </c>
      <c r="U11" s="17">
        <v>0.56626838417480596</v>
      </c>
      <c r="V11" s="17">
        <v>0.535718432887198</v>
      </c>
      <c r="W11" s="17">
        <v>0.52811063484153997</v>
      </c>
      <c r="X11" s="17">
        <v>0.51077394896715</v>
      </c>
    </row>
    <row r="12" spans="2:24">
      <c r="B12" s="18" t="s">
        <v>61</v>
      </c>
      <c r="C12" s="19">
        <v>3.6899650474249701E-2</v>
      </c>
      <c r="D12" s="19">
        <v>5.5318709296056201E-2</v>
      </c>
      <c r="E12" s="19">
        <v>3.5325092427729202E-2</v>
      </c>
      <c r="F12" s="19">
        <v>5.3550387055818299E-2</v>
      </c>
      <c r="G12" s="19">
        <v>3.9372578006855397E-2</v>
      </c>
      <c r="H12" s="19">
        <v>1.3598819828388601E-2</v>
      </c>
      <c r="I12" s="19">
        <v>2.6026454509726099E-2</v>
      </c>
      <c r="J12" s="19"/>
      <c r="K12" s="19">
        <v>3.1212912750767801E-2</v>
      </c>
      <c r="L12" s="19">
        <v>4.1664577200260303E-2</v>
      </c>
      <c r="M12" s="19"/>
      <c r="N12" s="19">
        <v>5.1560103040617603E-2</v>
      </c>
      <c r="O12" s="19">
        <v>2.1792881211216499E-2</v>
      </c>
      <c r="P12" s="19">
        <v>2.7130965790229701E-2</v>
      </c>
      <c r="Q12" s="19">
        <v>1.5636334258171399E-2</v>
      </c>
      <c r="R12" s="19">
        <v>2.2824589881082699E-2</v>
      </c>
      <c r="S12" s="19"/>
      <c r="T12" s="19">
        <v>3.1788163232231298E-2</v>
      </c>
      <c r="U12" s="19">
        <v>3.2673482756782897E-2</v>
      </c>
      <c r="V12" s="19">
        <v>2.1728063597995801E-2</v>
      </c>
      <c r="W12" s="19">
        <v>3.6356815135055801E-2</v>
      </c>
      <c r="X12" s="19">
        <v>1.2864750530883699E-2</v>
      </c>
    </row>
    <row r="13" spans="2:24">
      <c r="B13" s="16"/>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X17"/>
  <sheetViews>
    <sheetView showGridLines="0" workbookViewId="0">
      <pane xSplit="2" topLeftCell="Q1" activePane="topRight" state="frozen"/>
      <selection pane="topRight"/>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121</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1999</v>
      </c>
      <c r="D7" s="10">
        <v>247</v>
      </c>
      <c r="E7" s="10">
        <v>345</v>
      </c>
      <c r="F7" s="10">
        <v>347</v>
      </c>
      <c r="G7" s="10">
        <v>349</v>
      </c>
      <c r="H7" s="10">
        <v>287</v>
      </c>
      <c r="I7" s="10">
        <v>424</v>
      </c>
      <c r="J7" s="10"/>
      <c r="K7" s="10">
        <v>966</v>
      </c>
      <c r="L7" s="10">
        <v>1028</v>
      </c>
      <c r="M7" s="10"/>
      <c r="N7" s="10">
        <v>451</v>
      </c>
      <c r="O7" s="10">
        <v>612</v>
      </c>
      <c r="P7" s="10">
        <v>379</v>
      </c>
      <c r="Q7" s="10">
        <v>185</v>
      </c>
      <c r="R7" s="10">
        <v>260</v>
      </c>
      <c r="S7" s="10"/>
      <c r="T7" s="10">
        <v>367</v>
      </c>
      <c r="U7" s="10">
        <v>479</v>
      </c>
      <c r="V7" s="10">
        <v>312</v>
      </c>
      <c r="W7" s="10">
        <v>240</v>
      </c>
      <c r="X7" s="10">
        <v>157</v>
      </c>
    </row>
    <row r="8" spans="2:24" ht="30" customHeight="1">
      <c r="B8" s="11" t="s">
        <v>43</v>
      </c>
      <c r="C8" s="11">
        <v>1999</v>
      </c>
      <c r="D8" s="11">
        <v>277</v>
      </c>
      <c r="E8" s="11">
        <v>340</v>
      </c>
      <c r="F8" s="11">
        <v>342</v>
      </c>
      <c r="G8" s="11">
        <v>340</v>
      </c>
      <c r="H8" s="11">
        <v>281</v>
      </c>
      <c r="I8" s="11">
        <v>419</v>
      </c>
      <c r="J8" s="11"/>
      <c r="K8" s="11">
        <v>986</v>
      </c>
      <c r="L8" s="11">
        <v>1008</v>
      </c>
      <c r="M8" s="11"/>
      <c r="N8" s="11">
        <v>456</v>
      </c>
      <c r="O8" s="11">
        <v>613</v>
      </c>
      <c r="P8" s="11">
        <v>376</v>
      </c>
      <c r="Q8" s="11">
        <v>186</v>
      </c>
      <c r="R8" s="11">
        <v>256</v>
      </c>
      <c r="S8" s="11"/>
      <c r="T8" s="11">
        <v>362</v>
      </c>
      <c r="U8" s="11">
        <v>483</v>
      </c>
      <c r="V8" s="11">
        <v>310</v>
      </c>
      <c r="W8" s="11">
        <v>240</v>
      </c>
      <c r="X8" s="11">
        <v>154</v>
      </c>
    </row>
    <row r="9" spans="2:24" ht="144.94999999999999">
      <c r="B9" s="18" t="s">
        <v>203</v>
      </c>
      <c r="C9" s="17">
        <v>0.12392087255636</v>
      </c>
      <c r="D9" s="17">
        <v>8.4232210039445296E-2</v>
      </c>
      <c r="E9" s="17">
        <v>0.15438047962388901</v>
      </c>
      <c r="F9" s="17">
        <v>0.12256943043117099</v>
      </c>
      <c r="G9" s="17">
        <v>0.108937244518061</v>
      </c>
      <c r="H9" s="17">
        <v>0.12457265957831801</v>
      </c>
      <c r="I9" s="17">
        <v>0.13828336587495599</v>
      </c>
      <c r="J9" s="17"/>
      <c r="K9" s="17">
        <v>0.13557260179533501</v>
      </c>
      <c r="L9" s="17">
        <v>0.112130254703477</v>
      </c>
      <c r="M9" s="17"/>
      <c r="N9" s="17">
        <v>0.12715533419504099</v>
      </c>
      <c r="O9" s="17">
        <v>0.107129074648462</v>
      </c>
      <c r="P9" s="17">
        <v>0.10972488841672599</v>
      </c>
      <c r="Q9" s="17">
        <v>0.154691950519425</v>
      </c>
      <c r="R9" s="17">
        <v>0.17677965441181701</v>
      </c>
      <c r="S9" s="17"/>
      <c r="T9" s="17">
        <v>0.15196268302771199</v>
      </c>
      <c r="U9" s="17">
        <v>0.12795155285387599</v>
      </c>
      <c r="V9" s="17">
        <v>0.181608834741283</v>
      </c>
      <c r="W9" s="17">
        <v>6.9389585897758496E-2</v>
      </c>
      <c r="X9" s="17">
        <v>0.15852408251376601</v>
      </c>
    </row>
    <row r="10" spans="2:24" ht="130.5">
      <c r="B10" s="18" t="s">
        <v>204</v>
      </c>
      <c r="C10" s="17">
        <v>0.41166512054520299</v>
      </c>
      <c r="D10" s="17">
        <v>0.37576929754032801</v>
      </c>
      <c r="E10" s="17">
        <v>0.43543437712141603</v>
      </c>
      <c r="F10" s="17">
        <v>0.40238889654799598</v>
      </c>
      <c r="G10" s="17">
        <v>0.38363177904736101</v>
      </c>
      <c r="H10" s="17">
        <v>0.38769290864502498</v>
      </c>
      <c r="I10" s="17">
        <v>0.46251939064391101</v>
      </c>
      <c r="J10" s="17"/>
      <c r="K10" s="17">
        <v>0.42386508246870602</v>
      </c>
      <c r="L10" s="17">
        <v>0.39980745386169297</v>
      </c>
      <c r="M10" s="17"/>
      <c r="N10" s="17">
        <v>0.37976485387964498</v>
      </c>
      <c r="O10" s="17">
        <v>0.40800041491809702</v>
      </c>
      <c r="P10" s="17">
        <v>0.45072347766780602</v>
      </c>
      <c r="Q10" s="17">
        <v>0.45646606025779901</v>
      </c>
      <c r="R10" s="17">
        <v>0.44697066117984602</v>
      </c>
      <c r="S10" s="17"/>
      <c r="T10" s="17">
        <v>0.49349228140399398</v>
      </c>
      <c r="U10" s="17">
        <v>0.37775286379010298</v>
      </c>
      <c r="V10" s="17">
        <v>0.426945836020034</v>
      </c>
      <c r="W10" s="17">
        <v>0.390143543252016</v>
      </c>
      <c r="X10" s="17">
        <v>0.458232714190277</v>
      </c>
    </row>
    <row r="11" spans="2:24" ht="87">
      <c r="B11" s="18" t="s">
        <v>205</v>
      </c>
      <c r="C11" s="17">
        <v>0.334139353438831</v>
      </c>
      <c r="D11" s="17">
        <v>0.43491788232030199</v>
      </c>
      <c r="E11" s="17">
        <v>0.310038220190609</v>
      </c>
      <c r="F11" s="17">
        <v>0.35029723634545501</v>
      </c>
      <c r="G11" s="17">
        <v>0.352801610906537</v>
      </c>
      <c r="H11" s="17">
        <v>0.35688759109977403</v>
      </c>
      <c r="I11" s="17">
        <v>0.243448567133143</v>
      </c>
      <c r="J11" s="17"/>
      <c r="K11" s="17">
        <v>0.35244930365166099</v>
      </c>
      <c r="L11" s="17">
        <v>0.31788586599721602</v>
      </c>
      <c r="M11" s="17"/>
      <c r="N11" s="17">
        <v>0.331245402549462</v>
      </c>
      <c r="O11" s="17">
        <v>0.36997738260138702</v>
      </c>
      <c r="P11" s="17">
        <v>0.32183331018255801</v>
      </c>
      <c r="Q11" s="17">
        <v>0.29474582051819198</v>
      </c>
      <c r="R11" s="17">
        <v>0.31210485718113601</v>
      </c>
      <c r="S11" s="17"/>
      <c r="T11" s="17">
        <v>0.28101112050180399</v>
      </c>
      <c r="U11" s="17">
        <v>0.39182112252436402</v>
      </c>
      <c r="V11" s="17">
        <v>0.27534982172973599</v>
      </c>
      <c r="W11" s="17">
        <v>0.41255460460473098</v>
      </c>
      <c r="X11" s="17">
        <v>0.253515963157599</v>
      </c>
    </row>
    <row r="12" spans="2:24">
      <c r="B12" s="18" t="s">
        <v>61</v>
      </c>
      <c r="C12" s="19">
        <v>0.13027465345960601</v>
      </c>
      <c r="D12" s="19">
        <v>0.105080610099925</v>
      </c>
      <c r="E12" s="19">
        <v>0.100146923064086</v>
      </c>
      <c r="F12" s="19">
        <v>0.124744436675378</v>
      </c>
      <c r="G12" s="19">
        <v>0.15462936552804099</v>
      </c>
      <c r="H12" s="19">
        <v>0.13084684067688401</v>
      </c>
      <c r="I12" s="19">
        <v>0.15574867634799</v>
      </c>
      <c r="J12" s="19"/>
      <c r="K12" s="19">
        <v>8.8113012084297004E-2</v>
      </c>
      <c r="L12" s="19">
        <v>0.17017642543761299</v>
      </c>
      <c r="M12" s="19"/>
      <c r="N12" s="19">
        <v>0.161834409375852</v>
      </c>
      <c r="O12" s="19">
        <v>0.11489312783205501</v>
      </c>
      <c r="P12" s="19">
        <v>0.11771832373291</v>
      </c>
      <c r="Q12" s="19">
        <v>9.4096168704584801E-2</v>
      </c>
      <c r="R12" s="19">
        <v>6.4144827227201204E-2</v>
      </c>
      <c r="S12" s="19"/>
      <c r="T12" s="19">
        <v>7.3533915066490194E-2</v>
      </c>
      <c r="U12" s="19">
        <v>0.102474460831656</v>
      </c>
      <c r="V12" s="19">
        <v>0.116095507508947</v>
      </c>
      <c r="W12" s="19">
        <v>0.12791226624549401</v>
      </c>
      <c r="X12" s="19">
        <v>0.12972724013835901</v>
      </c>
    </row>
    <row r="13" spans="2:24">
      <c r="B13" s="16" t="s">
        <v>16</v>
      </c>
    </row>
    <row r="14" spans="2:24">
      <c r="B14" t="s">
        <v>216</v>
      </c>
    </row>
    <row r="15" spans="2:24">
      <c r="B15" t="s">
        <v>217</v>
      </c>
    </row>
    <row r="17" spans="2:2">
      <c r="B17"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X19"/>
  <sheetViews>
    <sheetView showGridLines="0" workbookViewId="0">
      <pane xSplit="2" topLeftCell="C1" activePane="topRight" state="frozen"/>
      <selection pane="topRight" activeCell="G24" sqref="G24"/>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206</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869</v>
      </c>
      <c r="D7" s="10">
        <v>118</v>
      </c>
      <c r="E7" s="10">
        <v>152</v>
      </c>
      <c r="F7" s="10">
        <v>146</v>
      </c>
      <c r="G7" s="10">
        <v>147</v>
      </c>
      <c r="H7" s="10">
        <v>124</v>
      </c>
      <c r="I7" s="10">
        <v>182</v>
      </c>
      <c r="J7" s="10"/>
      <c r="K7" s="10">
        <v>399</v>
      </c>
      <c r="L7" s="10">
        <v>467</v>
      </c>
      <c r="M7" s="10"/>
      <c r="N7" s="10">
        <v>197</v>
      </c>
      <c r="O7" s="10">
        <v>278</v>
      </c>
      <c r="P7" s="10">
        <v>165</v>
      </c>
      <c r="Q7" s="10">
        <v>71</v>
      </c>
      <c r="R7" s="10">
        <v>112</v>
      </c>
      <c r="S7" s="10"/>
      <c r="T7" s="10">
        <v>153</v>
      </c>
      <c r="U7" s="10">
        <v>218</v>
      </c>
      <c r="V7" s="10">
        <v>128</v>
      </c>
      <c r="W7" s="10">
        <v>109</v>
      </c>
      <c r="X7" s="10">
        <v>63</v>
      </c>
    </row>
    <row r="8" spans="2:24" ht="30" customHeight="1">
      <c r="B8" s="11" t="s">
        <v>43</v>
      </c>
      <c r="C8" s="11">
        <v>870</v>
      </c>
      <c r="D8" s="11">
        <v>132</v>
      </c>
      <c r="E8" s="11">
        <v>150</v>
      </c>
      <c r="F8" s="11">
        <v>142</v>
      </c>
      <c r="G8" s="11">
        <v>142</v>
      </c>
      <c r="H8" s="11">
        <v>122</v>
      </c>
      <c r="I8" s="11">
        <v>181</v>
      </c>
      <c r="J8" s="11"/>
      <c r="K8" s="11">
        <v>409</v>
      </c>
      <c r="L8" s="11">
        <v>457</v>
      </c>
      <c r="M8" s="11"/>
      <c r="N8" s="11">
        <v>199</v>
      </c>
      <c r="O8" s="11">
        <v>280</v>
      </c>
      <c r="P8" s="11">
        <v>165</v>
      </c>
      <c r="Q8" s="11">
        <v>72</v>
      </c>
      <c r="R8" s="11">
        <v>109</v>
      </c>
      <c r="S8" s="11"/>
      <c r="T8" s="11">
        <v>150</v>
      </c>
      <c r="U8" s="11">
        <v>221</v>
      </c>
      <c r="V8" s="11">
        <v>128</v>
      </c>
      <c r="W8" s="11">
        <v>108</v>
      </c>
      <c r="X8" s="11">
        <v>62</v>
      </c>
    </row>
    <row r="9" spans="2:24">
      <c r="B9" s="18" t="s">
        <v>207</v>
      </c>
      <c r="C9" s="17">
        <v>8.24938358976057E-2</v>
      </c>
      <c r="D9" s="17">
        <v>5.3040929885759001E-2</v>
      </c>
      <c r="E9" s="17">
        <v>0.134671665762543</v>
      </c>
      <c r="F9" s="17">
        <v>0.109147454034868</v>
      </c>
      <c r="G9" s="17">
        <v>6.0876708217220202E-2</v>
      </c>
      <c r="H9" s="17">
        <v>8.6794739550292696E-2</v>
      </c>
      <c r="I9" s="17">
        <v>5.3914004865297599E-2</v>
      </c>
      <c r="J9" s="17"/>
      <c r="K9" s="17">
        <v>9.9495928169700501E-2</v>
      </c>
      <c r="L9" s="17">
        <v>6.7815489866043299E-2</v>
      </c>
      <c r="M9" s="17"/>
      <c r="N9" s="17">
        <v>5.1560760446721601E-2</v>
      </c>
      <c r="O9" s="17">
        <v>6.8332793246590098E-2</v>
      </c>
      <c r="P9" s="17">
        <v>0.113389826037678</v>
      </c>
      <c r="Q9" s="17">
        <v>8.0920328463277694E-2</v>
      </c>
      <c r="R9" s="17">
        <v>0.163394180675691</v>
      </c>
      <c r="S9" s="17"/>
      <c r="T9" s="17">
        <v>0.157341877905088</v>
      </c>
      <c r="U9" s="17">
        <v>7.4204988292937299E-2</v>
      </c>
      <c r="V9" s="17">
        <v>8.2522261111130299E-2</v>
      </c>
      <c r="W9" s="17">
        <v>4.5244949403059002E-2</v>
      </c>
      <c r="X9" s="17">
        <v>7.9509196683673802E-2</v>
      </c>
    </row>
    <row r="10" spans="2:24">
      <c r="B10" s="18" t="s">
        <v>208</v>
      </c>
      <c r="C10" s="17">
        <v>0.21057868657339099</v>
      </c>
      <c r="D10" s="17">
        <v>0.17774645413096099</v>
      </c>
      <c r="E10" s="17">
        <v>0.24273454410494699</v>
      </c>
      <c r="F10" s="17">
        <v>0.20337405179635701</v>
      </c>
      <c r="G10" s="17">
        <v>0.17999881773645501</v>
      </c>
      <c r="H10" s="17">
        <v>0.221169211054487</v>
      </c>
      <c r="I10" s="17">
        <v>0.23050351296066099</v>
      </c>
      <c r="J10" s="17"/>
      <c r="K10" s="17">
        <v>0.23160444568328201</v>
      </c>
      <c r="L10" s="17">
        <v>0.19313726189104899</v>
      </c>
      <c r="M10" s="17"/>
      <c r="N10" s="17">
        <v>0.16911040212469999</v>
      </c>
      <c r="O10" s="17">
        <v>0.22824500497664699</v>
      </c>
      <c r="P10" s="17">
        <v>0.202307102498096</v>
      </c>
      <c r="Q10" s="17">
        <v>0.22082215031382799</v>
      </c>
      <c r="R10" s="17">
        <v>0.30729324545506498</v>
      </c>
      <c r="S10" s="17"/>
      <c r="T10" s="17">
        <v>0.29476714605670801</v>
      </c>
      <c r="U10" s="17">
        <v>0.18770772262093099</v>
      </c>
      <c r="V10" s="17">
        <v>0.24161901409519601</v>
      </c>
      <c r="W10" s="17">
        <v>0.19486543202151099</v>
      </c>
      <c r="X10" s="17">
        <v>0.28694128061495899</v>
      </c>
    </row>
    <row r="11" spans="2:24">
      <c r="B11" s="18" t="s">
        <v>209</v>
      </c>
      <c r="C11" s="17">
        <v>0.23612358038342801</v>
      </c>
      <c r="D11" s="17">
        <v>0.20120068143613001</v>
      </c>
      <c r="E11" s="17">
        <v>0.21547003471819401</v>
      </c>
      <c r="F11" s="17">
        <v>0.17050247030782201</v>
      </c>
      <c r="G11" s="17">
        <v>0.31287812160296702</v>
      </c>
      <c r="H11" s="17">
        <v>0.23868559284445701</v>
      </c>
      <c r="I11" s="17">
        <v>0.26824571927385599</v>
      </c>
      <c r="J11" s="17"/>
      <c r="K11" s="17">
        <v>0.241485434330411</v>
      </c>
      <c r="L11" s="17">
        <v>0.23286993838011399</v>
      </c>
      <c r="M11" s="17"/>
      <c r="N11" s="17">
        <v>0.211882337008264</v>
      </c>
      <c r="O11" s="17">
        <v>0.25760957450932498</v>
      </c>
      <c r="P11" s="17">
        <v>0.26922224971413</v>
      </c>
      <c r="Q11" s="17">
        <v>0.24908513610604499</v>
      </c>
      <c r="R11" s="17">
        <v>0.14913425018040199</v>
      </c>
      <c r="S11" s="17"/>
      <c r="T11" s="17">
        <v>0.21027318939457901</v>
      </c>
      <c r="U11" s="17">
        <v>0.232008950685233</v>
      </c>
      <c r="V11" s="17">
        <v>0.26221855852419701</v>
      </c>
      <c r="W11" s="17">
        <v>0.200091668747016</v>
      </c>
      <c r="X11" s="17">
        <v>0.32153574591135198</v>
      </c>
    </row>
    <row r="12" spans="2:24">
      <c r="B12" s="18" t="s">
        <v>210</v>
      </c>
      <c r="C12" s="17">
        <v>0.18168764395690701</v>
      </c>
      <c r="D12" s="17">
        <v>0.17152419961391999</v>
      </c>
      <c r="E12" s="17">
        <v>0.16243924053842401</v>
      </c>
      <c r="F12" s="17">
        <v>0.223929953716722</v>
      </c>
      <c r="G12" s="17">
        <v>0.18175911485580001</v>
      </c>
      <c r="H12" s="17">
        <v>0.17465977012623199</v>
      </c>
      <c r="I12" s="17">
        <v>0.17646111255559399</v>
      </c>
      <c r="J12" s="17"/>
      <c r="K12" s="17">
        <v>0.18003557494824399</v>
      </c>
      <c r="L12" s="17">
        <v>0.184355733330205</v>
      </c>
      <c r="M12" s="17"/>
      <c r="N12" s="17">
        <v>0.184598137206444</v>
      </c>
      <c r="O12" s="17">
        <v>0.17576426950204899</v>
      </c>
      <c r="P12" s="17">
        <v>0.18724478977620401</v>
      </c>
      <c r="Q12" s="17">
        <v>0.25437654545022798</v>
      </c>
      <c r="R12" s="17">
        <v>0.16675199912604499</v>
      </c>
      <c r="S12" s="17"/>
      <c r="T12" s="17">
        <v>0.173478065597271</v>
      </c>
      <c r="U12" s="17">
        <v>0.194181972386782</v>
      </c>
      <c r="V12" s="17">
        <v>0.22038337703034</v>
      </c>
      <c r="W12" s="17">
        <v>0.22150895701791401</v>
      </c>
      <c r="X12" s="17">
        <v>0.125941235669319</v>
      </c>
    </row>
    <row r="13" spans="2:24">
      <c r="B13" s="18" t="s">
        <v>211</v>
      </c>
      <c r="C13" s="17">
        <v>0.22880320065693999</v>
      </c>
      <c r="D13" s="17">
        <v>0.31044335755708302</v>
      </c>
      <c r="E13" s="17">
        <v>0.197566556778594</v>
      </c>
      <c r="F13" s="17">
        <v>0.25167857138389099</v>
      </c>
      <c r="G13" s="17">
        <v>0.22429786656169801</v>
      </c>
      <c r="H13" s="17">
        <v>0.233400113987041</v>
      </c>
      <c r="I13" s="17">
        <v>0.17749948239084001</v>
      </c>
      <c r="J13" s="17"/>
      <c r="K13" s="17">
        <v>0.21576927838698001</v>
      </c>
      <c r="L13" s="17">
        <v>0.23980681590380001</v>
      </c>
      <c r="M13" s="17"/>
      <c r="N13" s="17">
        <v>0.29059881923460901</v>
      </c>
      <c r="O13" s="17">
        <v>0.23864369357241799</v>
      </c>
      <c r="P13" s="17">
        <v>0.169455095186685</v>
      </c>
      <c r="Q13" s="17">
        <v>0.180689193127756</v>
      </c>
      <c r="R13" s="17">
        <v>0.178084284989417</v>
      </c>
      <c r="S13" s="17"/>
      <c r="T13" s="17">
        <v>0.15109964019261299</v>
      </c>
      <c r="U13" s="17">
        <v>0.280788068601247</v>
      </c>
      <c r="V13" s="17">
        <v>0.140424847920188</v>
      </c>
      <c r="W13" s="17">
        <v>0.283057575062789</v>
      </c>
      <c r="X13" s="17">
        <v>0.138297478427824</v>
      </c>
    </row>
    <row r="14" spans="2:24">
      <c r="B14" s="18" t="s">
        <v>61</v>
      </c>
      <c r="C14" s="19">
        <v>6.0313052531727897E-2</v>
      </c>
      <c r="D14" s="19">
        <v>8.6044377376146799E-2</v>
      </c>
      <c r="E14" s="19">
        <v>4.7117958097297498E-2</v>
      </c>
      <c r="F14" s="19">
        <v>4.1367498760340203E-2</v>
      </c>
      <c r="G14" s="19">
        <v>4.0189371025859601E-2</v>
      </c>
      <c r="H14" s="19">
        <v>4.5290572437489997E-2</v>
      </c>
      <c r="I14" s="19">
        <v>9.3376167953751102E-2</v>
      </c>
      <c r="J14" s="19"/>
      <c r="K14" s="19">
        <v>3.1609338481382102E-2</v>
      </c>
      <c r="L14" s="19">
        <v>8.2014760628788E-2</v>
      </c>
      <c r="M14" s="19"/>
      <c r="N14" s="19">
        <v>9.2249543979261994E-2</v>
      </c>
      <c r="O14" s="19">
        <v>3.1404664192970597E-2</v>
      </c>
      <c r="P14" s="19">
        <v>5.8380936787208203E-2</v>
      </c>
      <c r="Q14" s="19">
        <v>1.4106646538865701E-2</v>
      </c>
      <c r="R14" s="19">
        <v>3.5342039573380099E-2</v>
      </c>
      <c r="S14" s="19"/>
      <c r="T14" s="19">
        <v>1.30400808537409E-2</v>
      </c>
      <c r="U14" s="19">
        <v>3.1108297412869801E-2</v>
      </c>
      <c r="V14" s="19">
        <v>5.2831941318947299E-2</v>
      </c>
      <c r="W14" s="19">
        <v>5.5231417747710898E-2</v>
      </c>
      <c r="X14" s="19">
        <v>4.77750626928716E-2</v>
      </c>
    </row>
    <row r="15" spans="2:24">
      <c r="B15" s="16" t="s">
        <v>16</v>
      </c>
    </row>
    <row r="16" spans="2:24">
      <c r="B16" t="s">
        <v>216</v>
      </c>
      <c r="C16" s="22"/>
    </row>
    <row r="17" spans="2:3">
      <c r="B17" t="s">
        <v>217</v>
      </c>
      <c r="C17" s="22"/>
    </row>
    <row r="18" spans="2:3">
      <c r="C18" s="22"/>
    </row>
    <row r="19" spans="2:3">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X19"/>
  <sheetViews>
    <sheetView showGridLines="0" workbookViewId="0">
      <pane xSplit="2" topLeftCell="C1" activePane="topRight" state="frozen"/>
      <selection pane="topRight" activeCell="F22" sqref="F22"/>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212</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799</v>
      </c>
      <c r="D7" s="10">
        <v>100</v>
      </c>
      <c r="E7" s="10">
        <v>142</v>
      </c>
      <c r="F7" s="10">
        <v>147</v>
      </c>
      <c r="G7" s="10">
        <v>141</v>
      </c>
      <c r="H7" s="10">
        <v>113</v>
      </c>
      <c r="I7" s="10">
        <v>156</v>
      </c>
      <c r="J7" s="10"/>
      <c r="K7" s="10">
        <v>388</v>
      </c>
      <c r="L7" s="10">
        <v>407</v>
      </c>
      <c r="M7" s="10"/>
      <c r="N7" s="10">
        <v>183</v>
      </c>
      <c r="O7" s="10">
        <v>230</v>
      </c>
      <c r="P7" s="10">
        <v>140</v>
      </c>
      <c r="Q7" s="10">
        <v>81</v>
      </c>
      <c r="R7" s="10">
        <v>115</v>
      </c>
      <c r="S7" s="10"/>
      <c r="T7" s="10">
        <v>144</v>
      </c>
      <c r="U7" s="10">
        <v>193</v>
      </c>
      <c r="V7" s="10">
        <v>135</v>
      </c>
      <c r="W7" s="10">
        <v>102</v>
      </c>
      <c r="X7" s="10">
        <v>60</v>
      </c>
    </row>
    <row r="8" spans="2:24" ht="30" customHeight="1">
      <c r="B8" s="11" t="s">
        <v>43</v>
      </c>
      <c r="C8" s="11">
        <v>796</v>
      </c>
      <c r="D8" s="11">
        <v>110</v>
      </c>
      <c r="E8" s="11">
        <v>139</v>
      </c>
      <c r="F8" s="11">
        <v>145</v>
      </c>
      <c r="G8" s="11">
        <v>136</v>
      </c>
      <c r="H8" s="11">
        <v>112</v>
      </c>
      <c r="I8" s="11">
        <v>154</v>
      </c>
      <c r="J8" s="11"/>
      <c r="K8" s="11">
        <v>396</v>
      </c>
      <c r="L8" s="11">
        <v>395</v>
      </c>
      <c r="M8" s="11"/>
      <c r="N8" s="11">
        <v>184</v>
      </c>
      <c r="O8" s="11">
        <v>228</v>
      </c>
      <c r="P8" s="11">
        <v>139</v>
      </c>
      <c r="Q8" s="11">
        <v>80</v>
      </c>
      <c r="R8" s="11">
        <v>114</v>
      </c>
      <c r="S8" s="11"/>
      <c r="T8" s="11">
        <v>142</v>
      </c>
      <c r="U8" s="11">
        <v>193</v>
      </c>
      <c r="V8" s="11">
        <v>133</v>
      </c>
      <c r="W8" s="11">
        <v>102</v>
      </c>
      <c r="X8" s="11">
        <v>59</v>
      </c>
    </row>
    <row r="9" spans="2:24">
      <c r="B9" s="18" t="s">
        <v>207</v>
      </c>
      <c r="C9" s="17">
        <v>0.116107757918641</v>
      </c>
      <c r="D9" s="17">
        <v>0.10157935407094899</v>
      </c>
      <c r="E9" s="17">
        <v>0.14584008465858</v>
      </c>
      <c r="F9" s="17">
        <v>0.107128988869717</v>
      </c>
      <c r="G9" s="17">
        <v>0.133376361174389</v>
      </c>
      <c r="H9" s="17">
        <v>9.5976812393223601E-2</v>
      </c>
      <c r="I9" s="17">
        <v>0.107448250088375</v>
      </c>
      <c r="J9" s="17"/>
      <c r="K9" s="17">
        <v>0.12799874628206601</v>
      </c>
      <c r="L9" s="17">
        <v>0.105369199892152</v>
      </c>
      <c r="M9" s="17"/>
      <c r="N9" s="17">
        <v>0.10285877640496301</v>
      </c>
      <c r="O9" s="17">
        <v>9.2092903744360702E-2</v>
      </c>
      <c r="P9" s="17">
        <v>0.13885301878137801</v>
      </c>
      <c r="Q9" s="17">
        <v>0.123728127384509</v>
      </c>
      <c r="R9" s="17">
        <v>0.17743684405884</v>
      </c>
      <c r="S9" s="17"/>
      <c r="T9" s="17">
        <v>0.170598015975022</v>
      </c>
      <c r="U9" s="17">
        <v>0.119769817959262</v>
      </c>
      <c r="V9" s="17">
        <v>0.160999887814332</v>
      </c>
      <c r="W9" s="17">
        <v>6.6263515720887206E-2</v>
      </c>
      <c r="X9" s="17">
        <v>0.105579709041676</v>
      </c>
    </row>
    <row r="10" spans="2:24">
      <c r="B10" s="18" t="s">
        <v>208</v>
      </c>
      <c r="C10" s="17">
        <v>0.29758822505289201</v>
      </c>
      <c r="D10" s="17">
        <v>0.215171001063342</v>
      </c>
      <c r="E10" s="17">
        <v>0.27279488757452502</v>
      </c>
      <c r="F10" s="17">
        <v>0.30151280976193601</v>
      </c>
      <c r="G10" s="17">
        <v>0.31434836734210297</v>
      </c>
      <c r="H10" s="17">
        <v>0.28626997094018702</v>
      </c>
      <c r="I10" s="17">
        <v>0.36872591722664999</v>
      </c>
      <c r="J10" s="17"/>
      <c r="K10" s="17">
        <v>0.30764499118570998</v>
      </c>
      <c r="L10" s="17">
        <v>0.29053292713687601</v>
      </c>
      <c r="M10" s="17"/>
      <c r="N10" s="17">
        <v>0.26897161428132099</v>
      </c>
      <c r="O10" s="17">
        <v>0.284426294170052</v>
      </c>
      <c r="P10" s="17">
        <v>0.309891219064933</v>
      </c>
      <c r="Q10" s="17">
        <v>0.36700703951625802</v>
      </c>
      <c r="R10" s="17">
        <v>0.33163726215933598</v>
      </c>
      <c r="S10" s="17"/>
      <c r="T10" s="17">
        <v>0.374582398636712</v>
      </c>
      <c r="U10" s="17">
        <v>0.30622172269269599</v>
      </c>
      <c r="V10" s="17">
        <v>0.31921979714662102</v>
      </c>
      <c r="W10" s="17">
        <v>0.23361052109417901</v>
      </c>
      <c r="X10" s="17">
        <v>0.45083981223235498</v>
      </c>
    </row>
    <row r="11" spans="2:24">
      <c r="B11" s="18" t="s">
        <v>209</v>
      </c>
      <c r="C11" s="17">
        <v>0.24216169086662201</v>
      </c>
      <c r="D11" s="17">
        <v>0.221750629555344</v>
      </c>
      <c r="E11" s="17">
        <v>0.22492867093591501</v>
      </c>
      <c r="F11" s="17">
        <v>0.24215725299353599</v>
      </c>
      <c r="G11" s="17">
        <v>0.25111318200037303</v>
      </c>
      <c r="H11" s="17">
        <v>0.23439806718025799</v>
      </c>
      <c r="I11" s="17">
        <v>0.27010358726707201</v>
      </c>
      <c r="J11" s="17"/>
      <c r="K11" s="17">
        <v>0.212678782183811</v>
      </c>
      <c r="L11" s="17">
        <v>0.27160733237483398</v>
      </c>
      <c r="M11" s="17"/>
      <c r="N11" s="17">
        <v>0.28569898457635901</v>
      </c>
      <c r="O11" s="17">
        <v>0.20492104804533701</v>
      </c>
      <c r="P11" s="17">
        <v>0.30027418631852298</v>
      </c>
      <c r="Q11" s="17">
        <v>0.21567376715846501</v>
      </c>
      <c r="R11" s="17">
        <v>0.17802788950398599</v>
      </c>
      <c r="S11" s="17"/>
      <c r="T11" s="17">
        <v>0.203770970418339</v>
      </c>
      <c r="U11" s="17">
        <v>0.229927548808885</v>
      </c>
      <c r="V11" s="17">
        <v>0.280393567096278</v>
      </c>
      <c r="W11" s="17">
        <v>0.19803215428446599</v>
      </c>
      <c r="X11" s="17">
        <v>0.23037485497464399</v>
      </c>
    </row>
    <row r="12" spans="2:24">
      <c r="B12" s="18" t="s">
        <v>210</v>
      </c>
      <c r="C12" s="17">
        <v>0.15752142286488199</v>
      </c>
      <c r="D12" s="17">
        <v>0.22131784603223301</v>
      </c>
      <c r="E12" s="17">
        <v>0.17969659254324799</v>
      </c>
      <c r="F12" s="17">
        <v>0.18074941672698999</v>
      </c>
      <c r="G12" s="17">
        <v>0.132106333332596</v>
      </c>
      <c r="H12" s="17">
        <v>0.12727643495574201</v>
      </c>
      <c r="I12" s="17">
        <v>0.114305054830796</v>
      </c>
      <c r="J12" s="17"/>
      <c r="K12" s="17">
        <v>0.164903413991631</v>
      </c>
      <c r="L12" s="17">
        <v>0.149210627068084</v>
      </c>
      <c r="M12" s="17"/>
      <c r="N12" s="17">
        <v>0.108168493084697</v>
      </c>
      <c r="O12" s="17">
        <v>0.22324204688929</v>
      </c>
      <c r="P12" s="17">
        <v>9.6793155788020599E-2</v>
      </c>
      <c r="Q12" s="17">
        <v>0.18921471484577199</v>
      </c>
      <c r="R12" s="17">
        <v>0.16910585233354999</v>
      </c>
      <c r="S12" s="17"/>
      <c r="T12" s="17">
        <v>0.138605285317905</v>
      </c>
      <c r="U12" s="17">
        <v>0.18762549748985399</v>
      </c>
      <c r="V12" s="17">
        <v>0.122382981214058</v>
      </c>
      <c r="W12" s="17">
        <v>0.16480817824799701</v>
      </c>
      <c r="X12" s="17">
        <v>9.8799994212695502E-2</v>
      </c>
    </row>
    <row r="13" spans="2:24">
      <c r="B13" s="18" t="s">
        <v>211</v>
      </c>
      <c r="C13" s="17">
        <v>0.13033688646824701</v>
      </c>
      <c r="D13" s="17">
        <v>0.15404733719260899</v>
      </c>
      <c r="E13" s="17">
        <v>0.140332781482571</v>
      </c>
      <c r="F13" s="17">
        <v>0.11386733329759199</v>
      </c>
      <c r="G13" s="17">
        <v>0.12619284131257899</v>
      </c>
      <c r="H13" s="17">
        <v>0.17951660262989899</v>
      </c>
      <c r="I13" s="17">
        <v>8.77850939237559E-2</v>
      </c>
      <c r="J13" s="17"/>
      <c r="K13" s="17">
        <v>0.141617867740991</v>
      </c>
      <c r="L13" s="17">
        <v>0.11785445712748301</v>
      </c>
      <c r="M13" s="17"/>
      <c r="N13" s="17">
        <v>0.17446293965856399</v>
      </c>
      <c r="O13" s="17">
        <v>0.139062066951566</v>
      </c>
      <c r="P13" s="17">
        <v>9.4774989326772197E-2</v>
      </c>
      <c r="Q13" s="17">
        <v>0.104376351094996</v>
      </c>
      <c r="R13" s="17">
        <v>0.13532601205470701</v>
      </c>
      <c r="S13" s="17"/>
      <c r="T13" s="17">
        <v>9.1783832758337597E-2</v>
      </c>
      <c r="U13" s="17">
        <v>0.125774041541347</v>
      </c>
      <c r="V13" s="17">
        <v>7.9878272027804995E-2</v>
      </c>
      <c r="W13" s="17">
        <v>0.26463846979123001</v>
      </c>
      <c r="X13" s="17">
        <v>6.5063496104672894E-2</v>
      </c>
    </row>
    <row r="14" spans="2:24">
      <c r="B14" s="18" t="s">
        <v>61</v>
      </c>
      <c r="C14" s="19">
        <v>5.6284016828717497E-2</v>
      </c>
      <c r="D14" s="19">
        <v>8.6133832085522999E-2</v>
      </c>
      <c r="E14" s="19">
        <v>3.6406982805159999E-2</v>
      </c>
      <c r="F14" s="19">
        <v>5.4584198350229499E-2</v>
      </c>
      <c r="G14" s="19">
        <v>4.2862914837961001E-2</v>
      </c>
      <c r="H14" s="19">
        <v>7.6562111900689706E-2</v>
      </c>
      <c r="I14" s="19">
        <v>5.1632096663351799E-2</v>
      </c>
      <c r="J14" s="19"/>
      <c r="K14" s="19">
        <v>4.5156198615790497E-2</v>
      </c>
      <c r="L14" s="19">
        <v>6.5425456400570001E-2</v>
      </c>
      <c r="M14" s="19"/>
      <c r="N14" s="19">
        <v>5.9839191994095202E-2</v>
      </c>
      <c r="O14" s="19">
        <v>5.6255640199394698E-2</v>
      </c>
      <c r="P14" s="19">
        <v>5.9413430720374298E-2</v>
      </c>
      <c r="Q14" s="19">
        <v>0</v>
      </c>
      <c r="R14" s="19">
        <v>8.4661398895801293E-3</v>
      </c>
      <c r="S14" s="19"/>
      <c r="T14" s="19">
        <v>2.0659496893684001E-2</v>
      </c>
      <c r="U14" s="19">
        <v>3.0681371507956499E-2</v>
      </c>
      <c r="V14" s="19">
        <v>3.7125494700906002E-2</v>
      </c>
      <c r="W14" s="19">
        <v>7.2647160861240206E-2</v>
      </c>
      <c r="X14" s="19">
        <v>4.9342133433956402E-2</v>
      </c>
    </row>
    <row r="15" spans="2:24">
      <c r="B15" s="16" t="s">
        <v>16</v>
      </c>
    </row>
    <row r="16" spans="2:24">
      <c r="B16" t="s">
        <v>216</v>
      </c>
      <c r="C16" s="22"/>
    </row>
    <row r="17" spans="2:3">
      <c r="B17" t="s">
        <v>217</v>
      </c>
      <c r="C17" s="22"/>
    </row>
    <row r="18" spans="2:3">
      <c r="C18" s="22"/>
    </row>
    <row r="19" spans="2:3">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X19"/>
  <sheetViews>
    <sheetView showGridLines="0" workbookViewId="0">
      <pane xSplit="2" topLeftCell="L1" activePane="topRight" state="frozen"/>
      <selection pane="topRight" activeCell="H19" sqref="H19"/>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213</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800</v>
      </c>
      <c r="D7" s="10">
        <v>92</v>
      </c>
      <c r="E7" s="10">
        <v>128</v>
      </c>
      <c r="F7" s="10">
        <v>143</v>
      </c>
      <c r="G7" s="10">
        <v>138</v>
      </c>
      <c r="H7" s="10">
        <v>124</v>
      </c>
      <c r="I7" s="10">
        <v>175</v>
      </c>
      <c r="J7" s="10"/>
      <c r="K7" s="10">
        <v>377</v>
      </c>
      <c r="L7" s="10">
        <v>422</v>
      </c>
      <c r="M7" s="10"/>
      <c r="N7" s="10">
        <v>180</v>
      </c>
      <c r="O7" s="10">
        <v>246</v>
      </c>
      <c r="P7" s="10">
        <v>158</v>
      </c>
      <c r="Q7" s="10">
        <v>73</v>
      </c>
      <c r="R7" s="10">
        <v>96</v>
      </c>
      <c r="S7" s="10"/>
      <c r="T7" s="10">
        <v>154</v>
      </c>
      <c r="U7" s="10">
        <v>193</v>
      </c>
      <c r="V7" s="10">
        <v>115</v>
      </c>
      <c r="W7" s="10">
        <v>89</v>
      </c>
      <c r="X7" s="10">
        <v>72</v>
      </c>
    </row>
    <row r="8" spans="2:24" ht="30" customHeight="1">
      <c r="B8" s="11" t="s">
        <v>43</v>
      </c>
      <c r="C8" s="11">
        <v>800</v>
      </c>
      <c r="D8" s="11">
        <v>102</v>
      </c>
      <c r="E8" s="11">
        <v>125</v>
      </c>
      <c r="F8" s="11">
        <v>142</v>
      </c>
      <c r="G8" s="11">
        <v>135</v>
      </c>
      <c r="H8" s="11">
        <v>122</v>
      </c>
      <c r="I8" s="11">
        <v>173</v>
      </c>
      <c r="J8" s="11"/>
      <c r="K8" s="11">
        <v>381</v>
      </c>
      <c r="L8" s="11">
        <v>418</v>
      </c>
      <c r="M8" s="11"/>
      <c r="N8" s="11">
        <v>184</v>
      </c>
      <c r="O8" s="11">
        <v>245</v>
      </c>
      <c r="P8" s="11">
        <v>155</v>
      </c>
      <c r="Q8" s="11">
        <v>74</v>
      </c>
      <c r="R8" s="11">
        <v>95</v>
      </c>
      <c r="S8" s="11"/>
      <c r="T8" s="11">
        <v>150</v>
      </c>
      <c r="U8" s="11">
        <v>196</v>
      </c>
      <c r="V8" s="11">
        <v>116</v>
      </c>
      <c r="W8" s="11">
        <v>88</v>
      </c>
      <c r="X8" s="11">
        <v>71</v>
      </c>
    </row>
    <row r="9" spans="2:24">
      <c r="B9" s="18" t="s">
        <v>207</v>
      </c>
      <c r="C9" s="17">
        <v>8.5124983479026195E-2</v>
      </c>
      <c r="D9" s="17">
        <v>0.156255219643577</v>
      </c>
      <c r="E9" s="17">
        <v>0.107261352160442</v>
      </c>
      <c r="F9" s="17">
        <v>8.8481088294948801E-2</v>
      </c>
      <c r="G9" s="17">
        <v>6.9892223931910705E-2</v>
      </c>
      <c r="H9" s="17">
        <v>5.6055368069161497E-2</v>
      </c>
      <c r="I9" s="17">
        <v>5.6693613140951199E-2</v>
      </c>
      <c r="J9" s="17"/>
      <c r="K9" s="17">
        <v>0.10767931992612501</v>
      </c>
      <c r="L9" s="17">
        <v>6.4736521873899805E-2</v>
      </c>
      <c r="M9" s="17"/>
      <c r="N9" s="17">
        <v>7.6317699626074695E-2</v>
      </c>
      <c r="O9" s="17">
        <v>8.1101644023577293E-2</v>
      </c>
      <c r="P9" s="17">
        <v>6.5190143338461501E-2</v>
      </c>
      <c r="Q9" s="17">
        <v>0.11417440172924399</v>
      </c>
      <c r="R9" s="17">
        <v>0.164634888446825</v>
      </c>
      <c r="S9" s="17"/>
      <c r="T9" s="17">
        <v>0.11760582844391999</v>
      </c>
      <c r="U9" s="17">
        <v>9.8376388412431404E-2</v>
      </c>
      <c r="V9" s="17">
        <v>7.5822783003176603E-2</v>
      </c>
      <c r="W9" s="17">
        <v>8.0872679233451705E-2</v>
      </c>
      <c r="X9" s="17">
        <v>6.7831681859506096E-2</v>
      </c>
    </row>
    <row r="10" spans="2:24">
      <c r="B10" s="18" t="s">
        <v>208</v>
      </c>
      <c r="C10" s="17">
        <v>0.23620245169580201</v>
      </c>
      <c r="D10" s="17">
        <v>0.14459024297547701</v>
      </c>
      <c r="E10" s="17">
        <v>0.28056982683696402</v>
      </c>
      <c r="F10" s="17">
        <v>0.177204000830988</v>
      </c>
      <c r="G10" s="17">
        <v>0.225146515086972</v>
      </c>
      <c r="H10" s="17">
        <v>0.23086710197779201</v>
      </c>
      <c r="I10" s="17">
        <v>0.31906464016832597</v>
      </c>
      <c r="J10" s="17"/>
      <c r="K10" s="17">
        <v>0.23637513542645999</v>
      </c>
      <c r="L10" s="17">
        <v>0.236606812383194</v>
      </c>
      <c r="M10" s="17"/>
      <c r="N10" s="17">
        <v>0.188668921338177</v>
      </c>
      <c r="O10" s="17">
        <v>0.24552655083098299</v>
      </c>
      <c r="P10" s="17">
        <v>0.26827721088919698</v>
      </c>
      <c r="Q10" s="17">
        <v>0.20555318928053701</v>
      </c>
      <c r="R10" s="17">
        <v>0.31627395610030601</v>
      </c>
      <c r="S10" s="17"/>
      <c r="T10" s="17">
        <v>0.30019587128545</v>
      </c>
      <c r="U10" s="17">
        <v>0.23471452747095001</v>
      </c>
      <c r="V10" s="17">
        <v>0.31020726254544301</v>
      </c>
      <c r="W10" s="17">
        <v>0.14773594743353799</v>
      </c>
      <c r="X10" s="17">
        <v>0.341899381878153</v>
      </c>
    </row>
    <row r="11" spans="2:24">
      <c r="B11" s="18" t="s">
        <v>209</v>
      </c>
      <c r="C11" s="17">
        <v>0.23677887429712899</v>
      </c>
      <c r="D11" s="17">
        <v>0.22098178001495</v>
      </c>
      <c r="E11" s="17">
        <v>0.234911991979115</v>
      </c>
      <c r="F11" s="17">
        <v>0.233237938670003</v>
      </c>
      <c r="G11" s="17">
        <v>0.27444277862826699</v>
      </c>
      <c r="H11" s="17">
        <v>0.29275519206728701</v>
      </c>
      <c r="I11" s="17">
        <v>0.18177740902791301</v>
      </c>
      <c r="J11" s="17"/>
      <c r="K11" s="17">
        <v>0.23990210141007401</v>
      </c>
      <c r="L11" s="17">
        <v>0.234490904813976</v>
      </c>
      <c r="M11" s="17"/>
      <c r="N11" s="17">
        <v>0.29462666956991501</v>
      </c>
      <c r="O11" s="17">
        <v>0.22374793863315501</v>
      </c>
      <c r="P11" s="17">
        <v>0.247914132273756</v>
      </c>
      <c r="Q11" s="17">
        <v>0.22167022518343901</v>
      </c>
      <c r="R11" s="17">
        <v>0.15996747001928899</v>
      </c>
      <c r="S11" s="17"/>
      <c r="T11" s="17">
        <v>0.25544148980245202</v>
      </c>
      <c r="U11" s="17">
        <v>0.177528088917214</v>
      </c>
      <c r="V11" s="17">
        <v>0.22047405975003301</v>
      </c>
      <c r="W11" s="17">
        <v>0.27339583421665198</v>
      </c>
      <c r="X11" s="17">
        <v>0.28152045866400799</v>
      </c>
    </row>
    <row r="12" spans="2:24">
      <c r="B12" s="18" t="s">
        <v>210</v>
      </c>
      <c r="C12" s="17">
        <v>0.147009264810045</v>
      </c>
      <c r="D12" s="17">
        <v>0.112209069866886</v>
      </c>
      <c r="E12" s="17">
        <v>0.10884302129189199</v>
      </c>
      <c r="F12" s="17">
        <v>0.182265063342686</v>
      </c>
      <c r="G12" s="17">
        <v>0.159722652204421</v>
      </c>
      <c r="H12" s="17">
        <v>0.119545201872195</v>
      </c>
      <c r="I12" s="17">
        <v>0.17547712095288601</v>
      </c>
      <c r="J12" s="17"/>
      <c r="K12" s="17">
        <v>0.13187471846200199</v>
      </c>
      <c r="L12" s="17">
        <v>0.16117615395058599</v>
      </c>
      <c r="M12" s="17"/>
      <c r="N12" s="17">
        <v>0.124464096608083</v>
      </c>
      <c r="O12" s="17">
        <v>0.179106583823125</v>
      </c>
      <c r="P12" s="17">
        <v>0.16444392249263601</v>
      </c>
      <c r="Q12" s="17">
        <v>0.14932331714848901</v>
      </c>
      <c r="R12" s="17">
        <v>9.9986671326734999E-2</v>
      </c>
      <c r="S12" s="17"/>
      <c r="T12" s="17">
        <v>0.10288898755891999</v>
      </c>
      <c r="U12" s="17">
        <v>0.14381420473603801</v>
      </c>
      <c r="V12" s="17">
        <v>0.16694342388059599</v>
      </c>
      <c r="W12" s="17">
        <v>0.19386981556924399</v>
      </c>
      <c r="X12" s="17">
        <v>0.14322412488928701</v>
      </c>
    </row>
    <row r="13" spans="2:24">
      <c r="B13" s="18" t="s">
        <v>211</v>
      </c>
      <c r="C13" s="17">
        <v>0.203560655819673</v>
      </c>
      <c r="D13" s="17">
        <v>0.27997267100758799</v>
      </c>
      <c r="E13" s="17">
        <v>0.17206434096628201</v>
      </c>
      <c r="F13" s="17">
        <v>0.1910107993587</v>
      </c>
      <c r="G13" s="17">
        <v>0.20945152255733299</v>
      </c>
      <c r="H13" s="17">
        <v>0.24428065107334701</v>
      </c>
      <c r="I13" s="17">
        <v>0.158300019607089</v>
      </c>
      <c r="J13" s="17"/>
      <c r="K13" s="17">
        <v>0.22362429250475199</v>
      </c>
      <c r="L13" s="17">
        <v>0.18334851551238501</v>
      </c>
      <c r="M13" s="17"/>
      <c r="N13" s="17">
        <v>0.210599114059003</v>
      </c>
      <c r="O13" s="17">
        <v>0.22710584066144199</v>
      </c>
      <c r="P13" s="17">
        <v>0.18671657507261699</v>
      </c>
      <c r="Q13" s="17">
        <v>0.163706170993243</v>
      </c>
      <c r="R13" s="17">
        <v>0.20760324839122801</v>
      </c>
      <c r="S13" s="17"/>
      <c r="T13" s="17">
        <v>0.17884035823311001</v>
      </c>
      <c r="U13" s="17">
        <v>0.28780061778705401</v>
      </c>
      <c r="V13" s="17">
        <v>0.15010660226509501</v>
      </c>
      <c r="W13" s="17">
        <v>0.22165192961763999</v>
      </c>
      <c r="X13" s="17">
        <v>8.2630542073839394E-2</v>
      </c>
    </row>
    <row r="14" spans="2:24">
      <c r="B14" s="18" t="s">
        <v>61</v>
      </c>
      <c r="C14" s="19">
        <v>9.13237698983244E-2</v>
      </c>
      <c r="D14" s="19">
        <v>8.5991016491522604E-2</v>
      </c>
      <c r="E14" s="19">
        <v>9.6349466765305605E-2</v>
      </c>
      <c r="F14" s="19">
        <v>0.12780110950267401</v>
      </c>
      <c r="G14" s="19">
        <v>6.1344307591096499E-2</v>
      </c>
      <c r="H14" s="19">
        <v>5.6496484940216897E-2</v>
      </c>
      <c r="I14" s="19">
        <v>0.108687197102835</v>
      </c>
      <c r="J14" s="19"/>
      <c r="K14" s="19">
        <v>6.0544432270587499E-2</v>
      </c>
      <c r="L14" s="19">
        <v>0.119641091465959</v>
      </c>
      <c r="M14" s="19"/>
      <c r="N14" s="19">
        <v>0.105323498798748</v>
      </c>
      <c r="O14" s="19">
        <v>4.3411442027717899E-2</v>
      </c>
      <c r="P14" s="19">
        <v>6.7458015933332394E-2</v>
      </c>
      <c r="Q14" s="19">
        <v>0.14557269566504899</v>
      </c>
      <c r="R14" s="19">
        <v>5.1533765715616499E-2</v>
      </c>
      <c r="S14" s="19"/>
      <c r="T14" s="19">
        <v>4.5027464676147502E-2</v>
      </c>
      <c r="U14" s="19">
        <v>5.7766172676312698E-2</v>
      </c>
      <c r="V14" s="19">
        <v>7.6445868555656604E-2</v>
      </c>
      <c r="W14" s="19">
        <v>8.2473793929475306E-2</v>
      </c>
      <c r="X14" s="19">
        <v>8.2893810635206899E-2</v>
      </c>
    </row>
    <row r="15" spans="2:24">
      <c r="B15" s="16" t="s">
        <v>16</v>
      </c>
    </row>
    <row r="16" spans="2:24">
      <c r="B16" t="s">
        <v>216</v>
      </c>
      <c r="C16" s="22"/>
    </row>
    <row r="17" spans="2:3">
      <c r="B17" t="s">
        <v>217</v>
      </c>
      <c r="C17" s="22"/>
    </row>
    <row r="18" spans="2:3">
      <c r="C18" s="22"/>
    </row>
    <row r="19" spans="2:3">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X19"/>
  <sheetViews>
    <sheetView showGridLines="0" workbookViewId="0">
      <pane xSplit="2" topLeftCell="C1" activePane="topRight" state="frozen"/>
      <selection pane="topRight" activeCell="H21" sqref="H21"/>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214</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813</v>
      </c>
      <c r="D7" s="10">
        <v>93</v>
      </c>
      <c r="E7" s="10">
        <v>147</v>
      </c>
      <c r="F7" s="10">
        <v>143</v>
      </c>
      <c r="G7" s="10">
        <v>139</v>
      </c>
      <c r="H7" s="10">
        <v>113</v>
      </c>
      <c r="I7" s="10">
        <v>178</v>
      </c>
      <c r="J7" s="10"/>
      <c r="K7" s="10">
        <v>397</v>
      </c>
      <c r="L7" s="10">
        <v>415</v>
      </c>
      <c r="M7" s="10"/>
      <c r="N7" s="10">
        <v>176</v>
      </c>
      <c r="O7" s="10">
        <v>249</v>
      </c>
      <c r="P7" s="10">
        <v>168</v>
      </c>
      <c r="Q7" s="10">
        <v>79</v>
      </c>
      <c r="R7" s="10">
        <v>102</v>
      </c>
      <c r="S7" s="10"/>
      <c r="T7" s="10">
        <v>156</v>
      </c>
      <c r="U7" s="10">
        <v>176</v>
      </c>
      <c r="V7" s="10">
        <v>130</v>
      </c>
      <c r="W7" s="10">
        <v>92</v>
      </c>
      <c r="X7" s="10">
        <v>71</v>
      </c>
    </row>
    <row r="8" spans="2:24" ht="30" customHeight="1">
      <c r="B8" s="11" t="s">
        <v>43</v>
      </c>
      <c r="C8" s="11">
        <v>812</v>
      </c>
      <c r="D8" s="11">
        <v>103</v>
      </c>
      <c r="E8" s="11">
        <v>146</v>
      </c>
      <c r="F8" s="11">
        <v>141</v>
      </c>
      <c r="G8" s="11">
        <v>137</v>
      </c>
      <c r="H8" s="11">
        <v>109</v>
      </c>
      <c r="I8" s="11">
        <v>176</v>
      </c>
      <c r="J8" s="11"/>
      <c r="K8" s="11">
        <v>404</v>
      </c>
      <c r="L8" s="11">
        <v>407</v>
      </c>
      <c r="M8" s="11"/>
      <c r="N8" s="11">
        <v>175</v>
      </c>
      <c r="O8" s="11">
        <v>250</v>
      </c>
      <c r="P8" s="11">
        <v>166</v>
      </c>
      <c r="Q8" s="11">
        <v>80</v>
      </c>
      <c r="R8" s="11">
        <v>101</v>
      </c>
      <c r="S8" s="11"/>
      <c r="T8" s="11">
        <v>156</v>
      </c>
      <c r="U8" s="11">
        <v>177</v>
      </c>
      <c r="V8" s="11">
        <v>128</v>
      </c>
      <c r="W8" s="11">
        <v>91</v>
      </c>
      <c r="X8" s="11">
        <v>68</v>
      </c>
    </row>
    <row r="9" spans="2:24">
      <c r="B9" s="18" t="s">
        <v>207</v>
      </c>
      <c r="C9" s="17">
        <v>9.4401766253675204E-2</v>
      </c>
      <c r="D9" s="17">
        <v>8.0275696714684694E-2</v>
      </c>
      <c r="E9" s="17">
        <v>0.140832826604748</v>
      </c>
      <c r="F9" s="17">
        <v>0.110972145961443</v>
      </c>
      <c r="G9" s="17">
        <v>0.100303777100287</v>
      </c>
      <c r="H9" s="17">
        <v>7.0715780208985807E-2</v>
      </c>
      <c r="I9" s="17">
        <v>6.1083876224298901E-2</v>
      </c>
      <c r="J9" s="17"/>
      <c r="K9" s="17">
        <v>0.10314602794269501</v>
      </c>
      <c r="L9" s="17">
        <v>8.5943995032387796E-2</v>
      </c>
      <c r="M9" s="17"/>
      <c r="N9" s="17">
        <v>9.1959750968829301E-2</v>
      </c>
      <c r="O9" s="17">
        <v>5.9906947227226899E-2</v>
      </c>
      <c r="P9" s="17">
        <v>6.9181176544845194E-2</v>
      </c>
      <c r="Q9" s="17">
        <v>0.17271836410958499</v>
      </c>
      <c r="R9" s="17">
        <v>0.170385132279914</v>
      </c>
      <c r="S9" s="17"/>
      <c r="T9" s="17">
        <v>0.111253643919223</v>
      </c>
      <c r="U9" s="17">
        <v>8.9656457207237E-2</v>
      </c>
      <c r="V9" s="17">
        <v>0.13928705866407301</v>
      </c>
      <c r="W9" s="17">
        <v>8.4268230840369801E-2</v>
      </c>
      <c r="X9" s="17">
        <v>5.68827642890814E-2</v>
      </c>
    </row>
    <row r="10" spans="2:24">
      <c r="B10" s="18" t="s">
        <v>208</v>
      </c>
      <c r="C10" s="17">
        <v>0.27562647015896202</v>
      </c>
      <c r="D10" s="17">
        <v>0.218834064532901</v>
      </c>
      <c r="E10" s="17">
        <v>0.27595518629101701</v>
      </c>
      <c r="F10" s="17">
        <v>0.25410980628088298</v>
      </c>
      <c r="G10" s="17">
        <v>0.24159746925550299</v>
      </c>
      <c r="H10" s="17">
        <v>0.33686946274305202</v>
      </c>
      <c r="I10" s="17">
        <v>0.31436824699758797</v>
      </c>
      <c r="J10" s="17"/>
      <c r="K10" s="17">
        <v>0.29324551781825697</v>
      </c>
      <c r="L10" s="17">
        <v>0.25879118700093301</v>
      </c>
      <c r="M10" s="17"/>
      <c r="N10" s="17">
        <v>0.254158218929182</v>
      </c>
      <c r="O10" s="17">
        <v>0.25501805240649</v>
      </c>
      <c r="P10" s="17">
        <v>0.305649264826103</v>
      </c>
      <c r="Q10" s="17">
        <v>0.24868273970354501</v>
      </c>
      <c r="R10" s="17">
        <v>0.36871394380982198</v>
      </c>
      <c r="S10" s="17"/>
      <c r="T10" s="17">
        <v>0.34228593376899202</v>
      </c>
      <c r="U10" s="17">
        <v>0.25260096290631401</v>
      </c>
      <c r="V10" s="17">
        <v>0.30886108404760998</v>
      </c>
      <c r="W10" s="17">
        <v>0.23991009213183201</v>
      </c>
      <c r="X10" s="17">
        <v>0.366206604801322</v>
      </c>
    </row>
    <row r="11" spans="2:24">
      <c r="B11" s="18" t="s">
        <v>209</v>
      </c>
      <c r="C11" s="17">
        <v>0.27876005734189202</v>
      </c>
      <c r="D11" s="17">
        <v>0.32071260065635299</v>
      </c>
      <c r="E11" s="17">
        <v>0.22729604846917101</v>
      </c>
      <c r="F11" s="17">
        <v>0.305185510431353</v>
      </c>
      <c r="G11" s="17">
        <v>0.26271820183704397</v>
      </c>
      <c r="H11" s="17">
        <v>0.28409788728968199</v>
      </c>
      <c r="I11" s="17">
        <v>0.28472808243931402</v>
      </c>
      <c r="J11" s="17"/>
      <c r="K11" s="17">
        <v>0.26573322257465398</v>
      </c>
      <c r="L11" s="17">
        <v>0.29237407467750398</v>
      </c>
      <c r="M11" s="17"/>
      <c r="N11" s="17">
        <v>0.28382883855752999</v>
      </c>
      <c r="O11" s="17">
        <v>0.29450517097739498</v>
      </c>
      <c r="P11" s="17">
        <v>0.259735854520246</v>
      </c>
      <c r="Q11" s="17">
        <v>0.33998376620930099</v>
      </c>
      <c r="R11" s="17">
        <v>0.221504464423047</v>
      </c>
      <c r="S11" s="17"/>
      <c r="T11" s="17">
        <v>0.235311297529645</v>
      </c>
      <c r="U11" s="17">
        <v>0.283909573202626</v>
      </c>
      <c r="V11" s="17">
        <v>0.292444604444625</v>
      </c>
      <c r="W11" s="17">
        <v>0.30677166480478701</v>
      </c>
      <c r="X11" s="17">
        <v>0.25512705764869897</v>
      </c>
    </row>
    <row r="12" spans="2:24">
      <c r="B12" s="18" t="s">
        <v>210</v>
      </c>
      <c r="C12" s="17">
        <v>0.13979809000605201</v>
      </c>
      <c r="D12" s="17">
        <v>0.16190765812812299</v>
      </c>
      <c r="E12" s="17">
        <v>0.13242900881206501</v>
      </c>
      <c r="F12" s="17">
        <v>0.13918077408377499</v>
      </c>
      <c r="G12" s="17">
        <v>0.10352102300075</v>
      </c>
      <c r="H12" s="17">
        <v>0.158635061758685</v>
      </c>
      <c r="I12" s="17">
        <v>0.14993062399229601</v>
      </c>
      <c r="J12" s="17"/>
      <c r="K12" s="17">
        <v>0.141939486780224</v>
      </c>
      <c r="L12" s="17">
        <v>0.13800895229502499</v>
      </c>
      <c r="M12" s="17"/>
      <c r="N12" s="17">
        <v>0.124105878113259</v>
      </c>
      <c r="O12" s="17">
        <v>0.14509177121420899</v>
      </c>
      <c r="P12" s="17">
        <v>0.15269533096631999</v>
      </c>
      <c r="Q12" s="17">
        <v>0.167525230736839</v>
      </c>
      <c r="R12" s="17">
        <v>0.118447172301768</v>
      </c>
      <c r="S12" s="17"/>
      <c r="T12" s="17">
        <v>0.17882889792098</v>
      </c>
      <c r="U12" s="17">
        <v>0.17063458690890801</v>
      </c>
      <c r="V12" s="17">
        <v>0.114459170685453</v>
      </c>
      <c r="W12" s="17">
        <v>0.15478925562620199</v>
      </c>
      <c r="X12" s="17">
        <v>0.16810665395037799</v>
      </c>
    </row>
    <row r="13" spans="2:24">
      <c r="B13" s="18" t="s">
        <v>211</v>
      </c>
      <c r="C13" s="17">
        <v>0.14180807907057899</v>
      </c>
      <c r="D13" s="17">
        <v>0.12532752319233101</v>
      </c>
      <c r="E13" s="17">
        <v>0.16134173275508601</v>
      </c>
      <c r="F13" s="17">
        <v>0.129976133706279</v>
      </c>
      <c r="G13" s="17">
        <v>0.20705845326962499</v>
      </c>
      <c r="H13" s="17">
        <v>0.10569506115675199</v>
      </c>
      <c r="I13" s="17">
        <v>0.11649456177791399</v>
      </c>
      <c r="J13" s="17"/>
      <c r="K13" s="17">
        <v>0.14924275881166801</v>
      </c>
      <c r="L13" s="17">
        <v>0.13476578101966499</v>
      </c>
      <c r="M13" s="17"/>
      <c r="N13" s="17">
        <v>0.160898812535995</v>
      </c>
      <c r="O13" s="17">
        <v>0.17407311660656899</v>
      </c>
      <c r="P13" s="17">
        <v>0.15759061219460899</v>
      </c>
      <c r="Q13" s="17">
        <v>1.16562522034391E-2</v>
      </c>
      <c r="R13" s="17">
        <v>0.111209027573644</v>
      </c>
      <c r="S13" s="17"/>
      <c r="T13" s="17">
        <v>8.6525241610725903E-2</v>
      </c>
      <c r="U13" s="17">
        <v>0.15054639358187899</v>
      </c>
      <c r="V13" s="17">
        <v>9.9398073939642506E-2</v>
      </c>
      <c r="W13" s="17">
        <v>0.16228622152448599</v>
      </c>
      <c r="X13" s="17">
        <v>9.7169249313620101E-2</v>
      </c>
    </row>
    <row r="14" spans="2:24">
      <c r="B14" s="18" t="s">
        <v>61</v>
      </c>
      <c r="C14" s="19">
        <v>6.9605537168839604E-2</v>
      </c>
      <c r="D14" s="19">
        <v>9.2942456775606294E-2</v>
      </c>
      <c r="E14" s="19">
        <v>6.21451970679135E-2</v>
      </c>
      <c r="F14" s="19">
        <v>6.0575629536266003E-2</v>
      </c>
      <c r="G14" s="19">
        <v>8.4801075536791198E-2</v>
      </c>
      <c r="H14" s="19">
        <v>4.3986746842842803E-2</v>
      </c>
      <c r="I14" s="19">
        <v>7.3394608568589606E-2</v>
      </c>
      <c r="J14" s="19"/>
      <c r="K14" s="19">
        <v>4.6692986072502697E-2</v>
      </c>
      <c r="L14" s="19">
        <v>9.0116009974484906E-2</v>
      </c>
      <c r="M14" s="19"/>
      <c r="N14" s="19">
        <v>8.5048500895204202E-2</v>
      </c>
      <c r="O14" s="19">
        <v>7.1404941568109198E-2</v>
      </c>
      <c r="P14" s="19">
        <v>5.5147760947876601E-2</v>
      </c>
      <c r="Q14" s="19">
        <v>5.9433647037291502E-2</v>
      </c>
      <c r="R14" s="19">
        <v>9.7402596118058796E-3</v>
      </c>
      <c r="S14" s="19"/>
      <c r="T14" s="19">
        <v>4.5794985250433497E-2</v>
      </c>
      <c r="U14" s="19">
        <v>5.2652026193036397E-2</v>
      </c>
      <c r="V14" s="19">
        <v>4.5550008218596297E-2</v>
      </c>
      <c r="W14" s="19">
        <v>5.1974535072322997E-2</v>
      </c>
      <c r="X14" s="19">
        <v>5.6507669996899497E-2</v>
      </c>
    </row>
    <row r="15" spans="2:24">
      <c r="B15" s="16" t="s">
        <v>16</v>
      </c>
    </row>
    <row r="16" spans="2:24">
      <c r="B16" t="s">
        <v>216</v>
      </c>
      <c r="C16" s="22"/>
    </row>
    <row r="17" spans="2:3">
      <c r="B17" t="s">
        <v>217</v>
      </c>
      <c r="C17" s="22"/>
    </row>
    <row r="18" spans="2:3">
      <c r="C18" s="22"/>
    </row>
    <row r="19" spans="2:3">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X19"/>
  <sheetViews>
    <sheetView showGridLines="0" workbookViewId="0">
      <pane xSplit="2" topLeftCell="O1" activePane="topRight" state="frozen"/>
      <selection pane="topRight" activeCell="B19" sqref="B19"/>
    </sheetView>
  </sheetViews>
  <sheetFormatPr defaultColWidth="10.85546875" defaultRowHeight="14.45"/>
  <cols>
    <col min="2" max="2" width="25.7109375" customWidth="1"/>
    <col min="3" max="9" width="10.7109375" customWidth="1"/>
    <col min="10" max="10" width="2.140625" customWidth="1"/>
    <col min="11" max="12" width="10.7109375" customWidth="1"/>
    <col min="13" max="13" width="2.140625" customWidth="1"/>
    <col min="14" max="18" width="10.7109375" customWidth="1"/>
    <col min="19" max="19" width="2.140625" customWidth="1"/>
    <col min="20" max="24" width="10.7109375" customWidth="1"/>
    <col min="25" max="25" width="2.140625" customWidth="1"/>
  </cols>
  <sheetData>
    <row r="2" spans="2:24" ht="39.950000000000003" customHeight="1">
      <c r="D2" s="30" t="s">
        <v>215</v>
      </c>
      <c r="E2" s="31"/>
      <c r="F2" s="31"/>
      <c r="G2" s="31"/>
      <c r="H2" s="31"/>
      <c r="I2" s="31"/>
      <c r="J2" s="31"/>
      <c r="K2" s="31"/>
      <c r="L2" s="31"/>
      <c r="M2" s="31"/>
      <c r="N2" s="31"/>
      <c r="O2" s="31"/>
      <c r="P2" s="31"/>
      <c r="Q2" s="31"/>
      <c r="R2" s="31"/>
      <c r="S2" s="31"/>
      <c r="T2" s="31"/>
      <c r="U2" s="31"/>
      <c r="V2" s="31"/>
    </row>
    <row r="5" spans="2:24" ht="30" customHeight="1">
      <c r="B5" s="15"/>
      <c r="C5" s="15"/>
      <c r="D5" s="29" t="s">
        <v>18</v>
      </c>
      <c r="E5" s="29"/>
      <c r="F5" s="29"/>
      <c r="G5" s="29"/>
      <c r="H5" s="29"/>
      <c r="I5" s="29"/>
      <c r="J5" s="15"/>
      <c r="K5" s="29" t="s">
        <v>19</v>
      </c>
      <c r="L5" s="29"/>
      <c r="M5" s="15"/>
      <c r="N5" s="29" t="s">
        <v>20</v>
      </c>
      <c r="O5" s="29"/>
      <c r="P5" s="29"/>
      <c r="Q5" s="29"/>
      <c r="R5" s="29"/>
      <c r="S5" s="15"/>
      <c r="T5" s="29" t="s">
        <v>21</v>
      </c>
      <c r="U5" s="29"/>
      <c r="V5" s="29"/>
      <c r="W5" s="29"/>
      <c r="X5" s="29"/>
    </row>
    <row r="6" spans="2:24" ht="43.5">
      <c r="B6" t="s">
        <v>22</v>
      </c>
      <c r="C6" s="9" t="s">
        <v>23</v>
      </c>
      <c r="D6" s="12" t="s">
        <v>24</v>
      </c>
      <c r="E6" s="12" t="s">
        <v>25</v>
      </c>
      <c r="F6" s="12" t="s">
        <v>26</v>
      </c>
      <c r="G6" s="12" t="s">
        <v>27</v>
      </c>
      <c r="H6" s="12" t="s">
        <v>28</v>
      </c>
      <c r="I6" s="12" t="s">
        <v>29</v>
      </c>
      <c r="K6" s="12" t="s">
        <v>30</v>
      </c>
      <c r="L6" s="12" t="s">
        <v>31</v>
      </c>
      <c r="N6" s="12" t="s">
        <v>32</v>
      </c>
      <c r="O6" s="12" t="s">
        <v>33</v>
      </c>
      <c r="P6" s="12" t="s">
        <v>34</v>
      </c>
      <c r="Q6" s="12" t="s">
        <v>35</v>
      </c>
      <c r="R6" s="12" t="s">
        <v>36</v>
      </c>
      <c r="T6" s="12" t="s">
        <v>37</v>
      </c>
      <c r="U6" s="12" t="s">
        <v>38</v>
      </c>
      <c r="V6" s="12" t="s">
        <v>39</v>
      </c>
      <c r="W6" s="12" t="s">
        <v>40</v>
      </c>
      <c r="X6" s="12" t="s">
        <v>41</v>
      </c>
    </row>
    <row r="7" spans="2:24" ht="30" customHeight="1">
      <c r="B7" s="10" t="s">
        <v>42</v>
      </c>
      <c r="C7" s="10">
        <v>788</v>
      </c>
      <c r="D7" s="10">
        <v>103</v>
      </c>
      <c r="E7" s="10">
        <v>129</v>
      </c>
      <c r="F7" s="10">
        <v>127</v>
      </c>
      <c r="G7" s="10">
        <v>145</v>
      </c>
      <c r="H7" s="10">
        <v>106</v>
      </c>
      <c r="I7" s="10">
        <v>178</v>
      </c>
      <c r="J7" s="10"/>
      <c r="K7" s="10">
        <v>392</v>
      </c>
      <c r="L7" s="10">
        <v>395</v>
      </c>
      <c r="M7" s="10"/>
      <c r="N7" s="10">
        <v>187</v>
      </c>
      <c r="O7" s="10">
        <v>242</v>
      </c>
      <c r="P7" s="10">
        <v>142</v>
      </c>
      <c r="Q7" s="10">
        <v>68</v>
      </c>
      <c r="R7" s="10">
        <v>101</v>
      </c>
      <c r="S7" s="10"/>
      <c r="T7" s="10">
        <v>150</v>
      </c>
      <c r="U7" s="10">
        <v>184</v>
      </c>
      <c r="V7" s="10">
        <v>125</v>
      </c>
      <c r="W7" s="10">
        <v>97</v>
      </c>
      <c r="X7" s="10">
        <v>57</v>
      </c>
    </row>
    <row r="8" spans="2:24" ht="30" customHeight="1">
      <c r="B8" s="11" t="s">
        <v>43</v>
      </c>
      <c r="C8" s="11">
        <v>791</v>
      </c>
      <c r="D8" s="11">
        <v>121</v>
      </c>
      <c r="E8" s="11">
        <v>128</v>
      </c>
      <c r="F8" s="11">
        <v>124</v>
      </c>
      <c r="G8" s="11">
        <v>141</v>
      </c>
      <c r="H8" s="11">
        <v>103</v>
      </c>
      <c r="I8" s="11">
        <v>175</v>
      </c>
      <c r="J8" s="11"/>
      <c r="K8" s="11">
        <v>403</v>
      </c>
      <c r="L8" s="11">
        <v>387</v>
      </c>
      <c r="M8" s="11"/>
      <c r="N8" s="11">
        <v>192</v>
      </c>
      <c r="O8" s="11">
        <v>245</v>
      </c>
      <c r="P8" s="11">
        <v>140</v>
      </c>
      <c r="Q8" s="11">
        <v>68</v>
      </c>
      <c r="R8" s="11">
        <v>99</v>
      </c>
      <c r="S8" s="11"/>
      <c r="T8" s="11">
        <v>149</v>
      </c>
      <c r="U8" s="11">
        <v>186</v>
      </c>
      <c r="V8" s="11">
        <v>124</v>
      </c>
      <c r="W8" s="11">
        <v>98</v>
      </c>
      <c r="X8" s="11">
        <v>57</v>
      </c>
    </row>
    <row r="9" spans="2:24">
      <c r="B9" s="18" t="s">
        <v>207</v>
      </c>
      <c r="C9" s="17">
        <v>7.0560845765171104E-2</v>
      </c>
      <c r="D9" s="17">
        <v>5.4440671602411603E-2</v>
      </c>
      <c r="E9" s="17">
        <v>7.5947297509005599E-2</v>
      </c>
      <c r="F9" s="17">
        <v>9.4077648991293603E-2</v>
      </c>
      <c r="G9" s="17">
        <v>6.6034940700606101E-2</v>
      </c>
      <c r="H9" s="17">
        <v>8.6618568052382897E-2</v>
      </c>
      <c r="I9" s="17">
        <v>5.5210686886982101E-2</v>
      </c>
      <c r="J9" s="17"/>
      <c r="K9" s="17">
        <v>8.0345622888599005E-2</v>
      </c>
      <c r="L9" s="17">
        <v>6.0538290748965197E-2</v>
      </c>
      <c r="M9" s="17"/>
      <c r="N9" s="17">
        <v>8.0049742225864098E-2</v>
      </c>
      <c r="O9" s="17">
        <v>6.1423161331439699E-2</v>
      </c>
      <c r="P9" s="17">
        <v>4.1694043050250602E-2</v>
      </c>
      <c r="Q9" s="17">
        <v>3.5914615137695498E-2</v>
      </c>
      <c r="R9" s="17">
        <v>0.15416978227115299</v>
      </c>
      <c r="S9" s="17"/>
      <c r="T9" s="17">
        <v>0.112702014877369</v>
      </c>
      <c r="U9" s="17">
        <v>8.0020850503168095E-2</v>
      </c>
      <c r="V9" s="17">
        <v>4.7440693336419502E-2</v>
      </c>
      <c r="W9" s="17">
        <v>8.2761030370744101E-2</v>
      </c>
      <c r="X9" s="17">
        <v>6.82998934849815E-2</v>
      </c>
    </row>
    <row r="10" spans="2:24">
      <c r="B10" s="18" t="s">
        <v>208</v>
      </c>
      <c r="C10" s="17">
        <v>0.251022945447408</v>
      </c>
      <c r="D10" s="17">
        <v>0.22391190110918499</v>
      </c>
      <c r="E10" s="17">
        <v>0.30166233213405003</v>
      </c>
      <c r="F10" s="17">
        <v>0.241523638491977</v>
      </c>
      <c r="G10" s="17">
        <v>0.22032067366103</v>
      </c>
      <c r="H10" s="17">
        <v>0.23407464081030899</v>
      </c>
      <c r="I10" s="17">
        <v>0.27428532208585499</v>
      </c>
      <c r="J10" s="17"/>
      <c r="K10" s="17">
        <v>0.24932183360844901</v>
      </c>
      <c r="L10" s="17">
        <v>0.25345655497528302</v>
      </c>
      <c r="M10" s="17"/>
      <c r="N10" s="17">
        <v>0.222026786350834</v>
      </c>
      <c r="O10" s="17">
        <v>0.25479006823745098</v>
      </c>
      <c r="P10" s="17">
        <v>0.25881915944848199</v>
      </c>
      <c r="Q10" s="17">
        <v>0.257046566472237</v>
      </c>
      <c r="R10" s="17">
        <v>0.29288835079224002</v>
      </c>
      <c r="S10" s="17"/>
      <c r="T10" s="17">
        <v>0.29921904619947498</v>
      </c>
      <c r="U10" s="17">
        <v>0.223593024971636</v>
      </c>
      <c r="V10" s="17">
        <v>0.30959781622378402</v>
      </c>
      <c r="W10" s="17">
        <v>0.19320947237424399</v>
      </c>
      <c r="X10" s="17">
        <v>0.35289236326802398</v>
      </c>
    </row>
    <row r="11" spans="2:24">
      <c r="B11" s="18" t="s">
        <v>209</v>
      </c>
      <c r="C11" s="17">
        <v>0.24500987859339099</v>
      </c>
      <c r="D11" s="17">
        <v>0.193523932167459</v>
      </c>
      <c r="E11" s="17">
        <v>0.207221172381129</v>
      </c>
      <c r="F11" s="17">
        <v>0.26012413196207601</v>
      </c>
      <c r="G11" s="17">
        <v>0.30441191875533902</v>
      </c>
      <c r="H11" s="17">
        <v>0.22702598091124301</v>
      </c>
      <c r="I11" s="17">
        <v>0.26000251136961799</v>
      </c>
      <c r="J11" s="17"/>
      <c r="K11" s="17">
        <v>0.24047728390022399</v>
      </c>
      <c r="L11" s="17">
        <v>0.25038159413348099</v>
      </c>
      <c r="M11" s="17"/>
      <c r="N11" s="17">
        <v>0.25730272145522298</v>
      </c>
      <c r="O11" s="17">
        <v>0.26492971630258</v>
      </c>
      <c r="P11" s="17">
        <v>0.19313258103533101</v>
      </c>
      <c r="Q11" s="17">
        <v>0.336887377447184</v>
      </c>
      <c r="R11" s="17">
        <v>0.18768560117251901</v>
      </c>
      <c r="S11" s="17"/>
      <c r="T11" s="17">
        <v>0.20515164222948001</v>
      </c>
      <c r="U11" s="17">
        <v>0.27843990329091201</v>
      </c>
      <c r="V11" s="17">
        <v>0.26327239176343997</v>
      </c>
      <c r="W11" s="17">
        <v>0.19037379618189501</v>
      </c>
      <c r="X11" s="17">
        <v>0.257899598637087</v>
      </c>
    </row>
    <row r="12" spans="2:24">
      <c r="B12" s="18" t="s">
        <v>210</v>
      </c>
      <c r="C12" s="17">
        <v>0.18057081995597801</v>
      </c>
      <c r="D12" s="17">
        <v>0.243136330201629</v>
      </c>
      <c r="E12" s="17">
        <v>0.167962360286636</v>
      </c>
      <c r="F12" s="17">
        <v>0.16350270050751101</v>
      </c>
      <c r="G12" s="17">
        <v>0.11446149497421799</v>
      </c>
      <c r="H12" s="17">
        <v>0.18814218215149101</v>
      </c>
      <c r="I12" s="17">
        <v>0.20776724244877701</v>
      </c>
      <c r="J12" s="17"/>
      <c r="K12" s="17">
        <v>0.17488919860525201</v>
      </c>
      <c r="L12" s="17">
        <v>0.186972077706729</v>
      </c>
      <c r="M12" s="17"/>
      <c r="N12" s="17">
        <v>0.16206002883207099</v>
      </c>
      <c r="O12" s="17">
        <v>0.15770717957995001</v>
      </c>
      <c r="P12" s="17">
        <v>0.25306732761223399</v>
      </c>
      <c r="Q12" s="17">
        <v>0.20410011235636399</v>
      </c>
      <c r="R12" s="17">
        <v>0.17542804105816501</v>
      </c>
      <c r="S12" s="17"/>
      <c r="T12" s="17">
        <v>0.201917398207766</v>
      </c>
      <c r="U12" s="17">
        <v>0.147785345889027</v>
      </c>
      <c r="V12" s="17">
        <v>0.1872037833546</v>
      </c>
      <c r="W12" s="17">
        <v>0.221845875778794</v>
      </c>
      <c r="X12" s="17">
        <v>0.17065770471255201</v>
      </c>
    </row>
    <row r="13" spans="2:24">
      <c r="B13" s="18" t="s">
        <v>211</v>
      </c>
      <c r="C13" s="17">
        <v>0.18778101845426201</v>
      </c>
      <c r="D13" s="17">
        <v>0.19907901811373799</v>
      </c>
      <c r="E13" s="17">
        <v>0.20095171130169301</v>
      </c>
      <c r="F13" s="17">
        <v>0.185916396851661</v>
      </c>
      <c r="G13" s="17">
        <v>0.247433770222314</v>
      </c>
      <c r="H13" s="17">
        <v>0.20695877202916099</v>
      </c>
      <c r="I13" s="17">
        <v>0.112084977775675</v>
      </c>
      <c r="J13" s="17"/>
      <c r="K13" s="17">
        <v>0.19678731922135601</v>
      </c>
      <c r="L13" s="17">
        <v>0.17625322111314401</v>
      </c>
      <c r="M13" s="17"/>
      <c r="N13" s="17">
        <v>0.21175300164636399</v>
      </c>
      <c r="O13" s="17">
        <v>0.22380629456658299</v>
      </c>
      <c r="P13" s="17">
        <v>0.179939603324864</v>
      </c>
      <c r="Q13" s="17">
        <v>0.108685038931237</v>
      </c>
      <c r="R13" s="17">
        <v>0.179656917675099</v>
      </c>
      <c r="S13" s="17"/>
      <c r="T13" s="17">
        <v>0.145677134521107</v>
      </c>
      <c r="U13" s="17">
        <v>0.241201366416223</v>
      </c>
      <c r="V13" s="17">
        <v>0.144627330000758</v>
      </c>
      <c r="W13" s="17">
        <v>0.22173939253410299</v>
      </c>
      <c r="X13" s="17">
        <v>6.5371136570623004E-2</v>
      </c>
    </row>
    <row r="14" spans="2:24">
      <c r="B14" s="18" t="s">
        <v>61</v>
      </c>
      <c r="C14" s="19">
        <v>6.50544917837899E-2</v>
      </c>
      <c r="D14" s="19">
        <v>8.5908146805577096E-2</v>
      </c>
      <c r="E14" s="19">
        <v>4.62551263874856E-2</v>
      </c>
      <c r="F14" s="19">
        <v>5.4855483195481197E-2</v>
      </c>
      <c r="G14" s="19">
        <v>4.7337201686493101E-2</v>
      </c>
      <c r="H14" s="19">
        <v>5.7179856045412501E-2</v>
      </c>
      <c r="I14" s="19">
        <v>9.06492594330921E-2</v>
      </c>
      <c r="J14" s="19"/>
      <c r="K14" s="19">
        <v>5.81787417761205E-2</v>
      </c>
      <c r="L14" s="19">
        <v>7.2398261322397295E-2</v>
      </c>
      <c r="M14" s="19"/>
      <c r="N14" s="19">
        <v>6.6807719489643397E-2</v>
      </c>
      <c r="O14" s="19">
        <v>3.7343579981996097E-2</v>
      </c>
      <c r="P14" s="19">
        <v>7.3347285528838693E-2</v>
      </c>
      <c r="Q14" s="19">
        <v>5.7366289655283197E-2</v>
      </c>
      <c r="R14" s="19">
        <v>1.0171307030824601E-2</v>
      </c>
      <c r="S14" s="19"/>
      <c r="T14" s="19">
        <v>3.53327639648034E-2</v>
      </c>
      <c r="U14" s="19">
        <v>2.8959508929033501E-2</v>
      </c>
      <c r="V14" s="19">
        <v>4.7857985320998699E-2</v>
      </c>
      <c r="W14" s="19">
        <v>9.0070432760220198E-2</v>
      </c>
      <c r="X14" s="19">
        <v>8.4879303326732505E-2</v>
      </c>
    </row>
    <row r="15" spans="2:24">
      <c r="B15" s="16" t="s">
        <v>16</v>
      </c>
    </row>
    <row r="16" spans="2:24">
      <c r="B16" t="s">
        <v>216</v>
      </c>
      <c r="C16" s="22"/>
    </row>
    <row r="17" spans="2:3">
      <c r="B17" t="s">
        <v>217</v>
      </c>
      <c r="C17" s="22"/>
    </row>
    <row r="18" spans="2:3">
      <c r="C18" s="22"/>
    </row>
    <row r="19" spans="2:3">
      <c r="B19" s="8" t="str">
        <f>HYPERLINK("#'Contents'!A1", "Return to Contents")</f>
        <v>Return to Contents</v>
      </c>
    </row>
  </sheetData>
  <mergeCells count="5">
    <mergeCell ref="D5:I5"/>
    <mergeCell ref="K5:L5"/>
    <mergeCell ref="N5:R5"/>
    <mergeCell ref="T5:X5"/>
    <mergeCell ref="D2:V2"/>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0D9F64-27E9-45E3-BA3D-702540B60B3E}"/>
</file>

<file path=customXml/itemProps2.xml><?xml version="1.0" encoding="utf-8"?>
<ds:datastoreItem xmlns:ds="http://schemas.openxmlformats.org/officeDocument/2006/customXml" ds:itemID="{B800595B-5A8B-4D00-9546-792D06DFCE2B}"/>
</file>

<file path=customXml/itemProps3.xml><?xml version="1.0" encoding="utf-8"?>
<ds:datastoreItem xmlns:ds="http://schemas.openxmlformats.org/officeDocument/2006/customXml" ds:itemID="{9017132D-C11D-4D54-8734-821DDF799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ImanAbdul-Karim</dc:creator>
  <cp:keywords/>
  <dc:description/>
  <cp:lastModifiedBy>Iman Abdul-Karim</cp:lastModifiedBy>
  <cp:revision/>
  <dcterms:created xsi:type="dcterms:W3CDTF">2026-05-05T10:41:52Z</dcterms:created>
  <dcterms:modified xsi:type="dcterms:W3CDTF">2026-08-26T16:00:08Z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