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sebwr\Public First Dropbox\Policy and Research Team\Polling\Client Tables\AWS EU - Digital Decade\Germany\Final Data\Consumer\"/>
    </mc:Choice>
  </mc:AlternateContent>
  <xr:revisionPtr revIDLastSave="0" documentId="13_ncr:1_{48E2B76C-DA8E-4ECB-86F6-F1F5192701D4}" xr6:coauthVersionLast="47" xr6:coauthVersionMax="47" xr10:uidLastSave="{00000000-0000-0000-0000-000000000000}"/>
  <bookViews>
    <workbookView xWindow="-93" yWindow="-93" windowWidth="25786" windowHeight="13986"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 name="Table 153" sheetId="156" r:id="rId156"/>
    <sheet name="Table 154" sheetId="157" r:id="rId157"/>
    <sheet name="Table 155" sheetId="158" r:id="rId158"/>
    <sheet name="Table 156" sheetId="159" r:id="rId159"/>
    <sheet name="Table 157" sheetId="160" r:id="rId160"/>
    <sheet name="Table 158" sheetId="161" r:id="rId161"/>
    <sheet name="Table 159" sheetId="162" r:id="rId162"/>
    <sheet name="Table 160" sheetId="163" r:id="rId163"/>
    <sheet name="Table 161" sheetId="164" r:id="rId164"/>
    <sheet name="Table 162" sheetId="165" r:id="rId165"/>
    <sheet name="Table 163" sheetId="166" r:id="rId166"/>
    <sheet name="Table 164" sheetId="167" r:id="rId167"/>
    <sheet name="Table 165" sheetId="168" r:id="rId168"/>
    <sheet name="Table 166" sheetId="169" r:id="rId16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22" i="169" l="1"/>
  <c r="B22" i="168"/>
  <c r="B22" i="167"/>
  <c r="B21" i="166"/>
  <c r="B19" i="165"/>
  <c r="B19" i="164"/>
  <c r="B19" i="163"/>
  <c r="B19" i="162"/>
  <c r="B19" i="161"/>
  <c r="B22" i="160"/>
  <c r="B22" i="159"/>
  <c r="B22" i="158"/>
  <c r="B22" i="157"/>
  <c r="B22" i="156"/>
  <c r="B22" i="155"/>
  <c r="B22" i="154"/>
  <c r="B25" i="153"/>
  <c r="B26" i="152"/>
  <c r="B17" i="151"/>
  <c r="B17" i="150"/>
  <c r="B17" i="149"/>
  <c r="B17" i="148"/>
  <c r="B17" i="147"/>
  <c r="B17" i="146"/>
  <c r="B17" i="145"/>
  <c r="B17" i="144"/>
  <c r="B17" i="143"/>
  <c r="B17" i="142"/>
  <c r="B17" i="141"/>
  <c r="B17" i="140"/>
  <c r="B17" i="139"/>
  <c r="B17" i="138"/>
  <c r="B17" i="137"/>
  <c r="B17" i="136"/>
  <c r="B17" i="135"/>
  <c r="B17" i="134"/>
  <c r="B17" i="133"/>
  <c r="B17" i="132"/>
  <c r="B17" i="131"/>
  <c r="B17" i="130"/>
  <c r="B17" i="129"/>
  <c r="B17" i="128"/>
  <c r="B17" i="127"/>
  <c r="B17" i="126"/>
  <c r="B17" i="125"/>
  <c r="B17" i="124"/>
  <c r="B19" i="123"/>
  <c r="B15" i="122"/>
  <c r="B18" i="121"/>
  <c r="B18" i="120"/>
  <c r="B18" i="119"/>
  <c r="B18" i="118"/>
  <c r="B18" i="117"/>
  <c r="B18" i="116"/>
  <c r="B18" i="115"/>
  <c r="B18" i="114"/>
  <c r="B18" i="113"/>
  <c r="B22" i="112"/>
  <c r="B22" i="111"/>
  <c r="B23" i="110"/>
  <c r="B23" i="109"/>
  <c r="B17" i="108"/>
  <c r="B16" i="107"/>
  <c r="B16" i="106"/>
  <c r="B17" i="105"/>
  <c r="B17" i="104"/>
  <c r="B17" i="103"/>
  <c r="B17" i="102"/>
  <c r="B17" i="101"/>
  <c r="B17" i="100"/>
  <c r="B17" i="99"/>
  <c r="B18" i="98"/>
  <c r="B18" i="97"/>
  <c r="B18" i="96"/>
  <c r="B18" i="95"/>
  <c r="B18" i="94"/>
  <c r="B18" i="93"/>
  <c r="B18" i="92"/>
  <c r="B18" i="91"/>
  <c r="B18" i="90"/>
  <c r="B18" i="89"/>
  <c r="B18" i="88"/>
  <c r="B18" i="87"/>
  <c r="B18" i="86"/>
  <c r="B18" i="85"/>
  <c r="B19" i="84"/>
  <c r="B22" i="83"/>
  <c r="B22" i="82"/>
  <c r="B22" i="81"/>
  <c r="B22" i="80"/>
  <c r="B22" i="79"/>
  <c r="B22" i="78"/>
  <c r="B22" i="77"/>
  <c r="B22" i="76"/>
  <c r="B22" i="75"/>
  <c r="B22" i="74"/>
  <c r="B22" i="73"/>
  <c r="B22" i="72"/>
  <c r="B22" i="71"/>
  <c r="B22" i="70"/>
  <c r="B22" i="69"/>
  <c r="B22" i="68"/>
  <c r="B25" i="67"/>
  <c r="B25" i="66"/>
  <c r="B23" i="65"/>
  <c r="B16" i="64"/>
  <c r="B16" i="63"/>
  <c r="B16" i="62"/>
  <c r="B16" i="61"/>
  <c r="B16" i="60"/>
  <c r="B16" i="59"/>
  <c r="B16" i="58"/>
  <c r="B16" i="57"/>
  <c r="B16" i="56"/>
  <c r="B16" i="55"/>
  <c r="B16" i="54"/>
  <c r="B16" i="53"/>
  <c r="B16" i="52"/>
  <c r="B16" i="51"/>
  <c r="B16" i="50"/>
  <c r="B16" i="49"/>
  <c r="B16" i="48"/>
  <c r="B16" i="47"/>
  <c r="B16" i="46"/>
  <c r="B16" i="45"/>
  <c r="B16" i="44"/>
  <c r="B16" i="43"/>
  <c r="B16" i="42"/>
  <c r="B22" i="41"/>
  <c r="B22" i="40"/>
  <c r="B22" i="39"/>
  <c r="B22" i="38"/>
  <c r="B22" i="37"/>
  <c r="B22" i="36"/>
  <c r="B22" i="35"/>
  <c r="B22" i="34"/>
  <c r="B22" i="33"/>
  <c r="B22" i="32"/>
  <c r="B22" i="31"/>
  <c r="B22" i="30"/>
  <c r="B22" i="29"/>
  <c r="B22" i="28"/>
  <c r="B22" i="27"/>
  <c r="B22" i="26"/>
  <c r="B22" i="25"/>
  <c r="B22" i="24"/>
  <c r="B20" i="23"/>
  <c r="B27" i="22"/>
  <c r="B27" i="21"/>
  <c r="B22" i="20"/>
  <c r="B22" i="19"/>
  <c r="B22" i="18"/>
  <c r="B22" i="17"/>
  <c r="B28" i="16"/>
  <c r="B17" i="15"/>
  <c r="B22" i="14"/>
  <c r="B17" i="13"/>
  <c r="B22" i="12"/>
  <c r="B19" i="11"/>
  <c r="B19" i="10"/>
  <c r="B19" i="9"/>
  <c r="B19" i="8"/>
  <c r="B25" i="7"/>
  <c r="B25" i="6"/>
  <c r="B18" i="5"/>
  <c r="B20" i="4"/>
  <c r="E174" i="2"/>
  <c r="D174" i="2"/>
  <c r="E173" i="2"/>
  <c r="D173" i="2"/>
  <c r="E172" i="2"/>
  <c r="D172" i="2"/>
  <c r="E171" i="2"/>
  <c r="D171" i="2"/>
  <c r="E170" i="2"/>
  <c r="D170" i="2"/>
  <c r="E169" i="2"/>
  <c r="D169" i="2"/>
  <c r="E168" i="2"/>
  <c r="D168" i="2"/>
  <c r="E167" i="2"/>
  <c r="D167" i="2"/>
  <c r="D166" i="2"/>
  <c r="E165" i="2"/>
  <c r="D165" i="2"/>
  <c r="E164" i="2"/>
  <c r="D164" i="2"/>
  <c r="E163" i="2"/>
  <c r="D163" i="2"/>
  <c r="E162" i="2"/>
  <c r="D162" i="2"/>
  <c r="E161" i="2"/>
  <c r="D161" i="2"/>
  <c r="E160" i="2"/>
  <c r="D160" i="2"/>
  <c r="D159" i="2"/>
  <c r="E158" i="2"/>
  <c r="D158" i="2"/>
  <c r="E157" i="2"/>
  <c r="D157" i="2"/>
  <c r="E156" i="2"/>
  <c r="D156" i="2"/>
  <c r="E155" i="2"/>
  <c r="D155" i="2"/>
  <c r="E154" i="2"/>
  <c r="D154" i="2"/>
  <c r="E153" i="2"/>
  <c r="D153" i="2"/>
  <c r="E152" i="2"/>
  <c r="D152" i="2"/>
  <c r="E151" i="2"/>
  <c r="D151" i="2"/>
  <c r="E150" i="2"/>
  <c r="D150" i="2"/>
  <c r="E149" i="2"/>
  <c r="D149" i="2"/>
  <c r="E148" i="2"/>
  <c r="D148" i="2"/>
  <c r="E147" i="2"/>
  <c r="D147" i="2"/>
  <c r="E146" i="2"/>
  <c r="D146" i="2"/>
  <c r="E145" i="2"/>
  <c r="D145" i="2"/>
  <c r="E144" i="2"/>
  <c r="D144" i="2"/>
  <c r="D143" i="2"/>
  <c r="E142" i="2"/>
  <c r="D142" i="2"/>
  <c r="E141" i="2"/>
  <c r="D141" i="2"/>
  <c r="E140" i="2"/>
  <c r="D140" i="2"/>
  <c r="E139" i="2"/>
  <c r="D139" i="2"/>
  <c r="E138" i="2"/>
  <c r="D138" i="2"/>
  <c r="E137" i="2"/>
  <c r="D137" i="2"/>
  <c r="E136" i="2"/>
  <c r="D136" i="2"/>
  <c r="E135" i="2"/>
  <c r="D135" i="2"/>
  <c r="E134" i="2"/>
  <c r="D134" i="2"/>
  <c r="E133" i="2"/>
  <c r="D133" i="2"/>
  <c r="E132" i="2"/>
  <c r="D132" i="2"/>
  <c r="E131" i="2"/>
  <c r="D131" i="2"/>
  <c r="E130" i="2"/>
  <c r="D130" i="2"/>
  <c r="D129" i="2"/>
  <c r="E128" i="2"/>
  <c r="D128" i="2"/>
  <c r="E127" i="2"/>
  <c r="D127" i="2"/>
  <c r="E126" i="2"/>
  <c r="D126" i="2"/>
  <c r="E125" i="2"/>
  <c r="D125" i="2"/>
  <c r="E124" i="2"/>
  <c r="D124" i="2"/>
  <c r="E123" i="2"/>
  <c r="D123" i="2"/>
  <c r="E122" i="2"/>
  <c r="D122" i="2"/>
  <c r="E121" i="2"/>
  <c r="D121" i="2"/>
  <c r="E120" i="2"/>
  <c r="D120" i="2"/>
  <c r="E119" i="2"/>
  <c r="D119"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D104" i="2"/>
  <c r="E103" i="2"/>
  <c r="D103" i="2"/>
  <c r="E102" i="2"/>
  <c r="D102" i="2"/>
  <c r="E101" i="2"/>
  <c r="D101" i="2"/>
  <c r="D100" i="2"/>
  <c r="E99" i="2"/>
  <c r="D99" i="2"/>
  <c r="E98" i="2"/>
  <c r="D98" i="2"/>
  <c r="E97" i="2"/>
  <c r="D97" i="2"/>
  <c r="E96" i="2"/>
  <c r="D96" i="2"/>
  <c r="E95" i="2"/>
  <c r="D95" i="2"/>
  <c r="E94" i="2"/>
  <c r="D94" i="2"/>
  <c r="E93" i="2"/>
  <c r="D93" i="2"/>
  <c r="E92" i="2"/>
  <c r="D92" i="2"/>
  <c r="E91" i="2"/>
  <c r="D91" i="2"/>
  <c r="D90" i="2"/>
  <c r="E89" i="2"/>
  <c r="D89" i="2"/>
  <c r="E88" i="2"/>
  <c r="D88" i="2"/>
  <c r="E87" i="2"/>
  <c r="D87" i="2"/>
  <c r="E86" i="2"/>
  <c r="D86" i="2"/>
  <c r="E85" i="2"/>
  <c r="D85" i="2"/>
  <c r="E84" i="2"/>
  <c r="D84" i="2"/>
  <c r="D83" i="2"/>
  <c r="E82" i="2"/>
  <c r="D82" i="2"/>
  <c r="E81" i="2"/>
  <c r="D81" i="2"/>
  <c r="E80" i="2"/>
  <c r="D80" i="2"/>
  <c r="E79" i="2"/>
  <c r="D79" i="2"/>
  <c r="E78" i="2"/>
  <c r="D78" i="2"/>
  <c r="E77" i="2"/>
  <c r="D77" i="2"/>
  <c r="E76" i="2"/>
  <c r="D76" i="2"/>
  <c r="E75" i="2"/>
  <c r="D75" i="2"/>
  <c r="E74" i="2"/>
  <c r="D74" i="2"/>
  <c r="D73" i="2"/>
  <c r="E72" i="2"/>
  <c r="D72" i="2"/>
  <c r="E71" i="2"/>
  <c r="D71" i="2"/>
  <c r="E70" i="2"/>
  <c r="D70" i="2"/>
  <c r="E69" i="2"/>
  <c r="D69" i="2"/>
  <c r="E68" i="2"/>
  <c r="D68" i="2"/>
  <c r="E67" i="2"/>
  <c r="D67" i="2"/>
  <c r="E66" i="2"/>
  <c r="D66" i="2"/>
  <c r="E65" i="2"/>
  <c r="D65" i="2"/>
  <c r="E64" i="2"/>
  <c r="D64" i="2"/>
  <c r="E63" i="2"/>
  <c r="D63" i="2"/>
  <c r="E62" i="2"/>
  <c r="D62" i="2"/>
  <c r="E61" i="2"/>
  <c r="D61" i="2"/>
  <c r="E60" i="2"/>
  <c r="D60" i="2"/>
  <c r="E59" i="2"/>
  <c r="D59" i="2"/>
  <c r="E58" i="2"/>
  <c r="D58" i="2"/>
  <c r="E57" i="2"/>
  <c r="D57" i="2"/>
  <c r="E56" i="2"/>
  <c r="D56" i="2"/>
  <c r="E55" i="2"/>
  <c r="D55" i="2"/>
  <c r="E54" i="2"/>
  <c r="D54" i="2"/>
  <c r="E53" i="2"/>
  <c r="D53" i="2"/>
  <c r="E52" i="2"/>
  <c r="D52" i="2"/>
  <c r="E51" i="2"/>
  <c r="D51" i="2"/>
  <c r="E50" i="2"/>
  <c r="D50" i="2"/>
  <c r="E49" i="2"/>
  <c r="D49" i="2"/>
  <c r="E48" i="2"/>
  <c r="D48" i="2"/>
  <c r="D47" i="2"/>
  <c r="E46" i="2"/>
  <c r="D46" i="2"/>
  <c r="E45" i="2"/>
  <c r="D45" i="2"/>
  <c r="E44" i="2"/>
  <c r="D44" i="2"/>
  <c r="E43" i="2"/>
  <c r="D43" i="2"/>
  <c r="E42" i="2"/>
  <c r="D42" i="2"/>
  <c r="E41" i="2"/>
  <c r="D41" i="2"/>
  <c r="E40" i="2"/>
  <c r="D40" i="2"/>
  <c r="E39" i="2"/>
  <c r="D39" i="2"/>
  <c r="E38" i="2"/>
  <c r="D38" i="2"/>
  <c r="E37" i="2"/>
  <c r="D37" i="2"/>
  <c r="E36" i="2"/>
  <c r="D36" i="2"/>
  <c r="E35" i="2"/>
  <c r="D35" i="2"/>
  <c r="E34" i="2"/>
  <c r="D34" i="2"/>
  <c r="E33" i="2"/>
  <c r="D33" i="2"/>
  <c r="E32" i="2"/>
  <c r="D32" i="2"/>
  <c r="E31" i="2"/>
  <c r="D31" i="2"/>
  <c r="E30" i="2"/>
  <c r="D30" i="2"/>
  <c r="D29" i="2"/>
  <c r="E28" i="2"/>
  <c r="D28" i="2"/>
  <c r="E27" i="2"/>
  <c r="D27" i="2"/>
  <c r="E26" i="2"/>
  <c r="D26" i="2"/>
  <c r="E25" i="2"/>
  <c r="D25" i="2"/>
  <c r="E24" i="2"/>
  <c r="D24" i="2"/>
  <c r="E23" i="2"/>
  <c r="D23" i="2"/>
  <c r="D22" i="2"/>
  <c r="E21" i="2"/>
  <c r="D21" i="2"/>
  <c r="E20" i="2"/>
  <c r="D20" i="2"/>
  <c r="E19" i="2"/>
  <c r="D19" i="2"/>
  <c r="E18" i="2"/>
  <c r="D18" i="2"/>
  <c r="E17" i="2"/>
  <c r="D17" i="2"/>
  <c r="E16" i="2"/>
  <c r="D16" i="2"/>
  <c r="E15" i="2"/>
  <c r="D15" i="2"/>
  <c r="E14" i="2"/>
  <c r="D14" i="2"/>
  <c r="D13" i="2"/>
  <c r="E12" i="2"/>
  <c r="D12" i="2"/>
  <c r="E11" i="2"/>
  <c r="D11" i="2"/>
  <c r="E10" i="2"/>
  <c r="D10" i="2"/>
  <c r="E9" i="2"/>
  <c r="D9" i="2"/>
  <c r="D6" i="2"/>
  <c r="F20" i="1"/>
</calcChain>
</file>

<file path=xl/sharedStrings.xml><?xml version="1.0" encoding="utf-8"?>
<sst xmlns="http://schemas.openxmlformats.org/spreadsheetml/2006/main" count="8505" uniqueCount="546">
  <si>
    <t>Public First Poll for AWS EU (Germany)</t>
  </si>
  <si>
    <t>Fieldwork:</t>
  </si>
  <si>
    <t>23rd Apr - 4th May 2022</t>
  </si>
  <si>
    <t xml:space="preserve">Interview Method: </t>
  </si>
  <si>
    <t>Online Survey</t>
  </si>
  <si>
    <t>Population represented:</t>
  </si>
  <si>
    <t>Germany adults</t>
  </si>
  <si>
    <t>Sample size:</t>
  </si>
  <si>
    <t>Methodology:</t>
  </si>
  <si>
    <t>All results are weighted using Iterative Proportional Fitting, or 'Raking'. The results are  weighted by interlocking age &amp; gender, region and education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</si>
  <si>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</si>
  <si>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</si>
  <si>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</si>
  <si>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</si>
  <si>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</si>
  <si>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</si>
  <si>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</si>
  <si>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</si>
  <si>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</si>
  <si>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</si>
  <si>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</si>
  <si>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</si>
  <si>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</si>
  <si>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</si>
  <si>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</si>
  <si>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</si>
  <si>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</si>
  <si>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Baden-Wurttemberg</t>
  </si>
  <si>
    <t>Bayern</t>
  </si>
  <si>
    <t>Berlin</t>
  </si>
  <si>
    <t>Brandenburg</t>
  </si>
  <si>
    <t>Bremen</t>
  </si>
  <si>
    <t>Hamburg</t>
  </si>
  <si>
    <t>Hessen</t>
  </si>
  <si>
    <t>Mecklenburg-Vorpommern</t>
  </si>
  <si>
    <t>Lower Saxony</t>
  </si>
  <si>
    <t>North Rhine-Westphalia</t>
  </si>
  <si>
    <t>Rhineland-Palatinate</t>
  </si>
  <si>
    <t>Saarland</t>
  </si>
  <si>
    <t>Saxony</t>
  </si>
  <si>
    <t>Saxony-Anhalt</t>
  </si>
  <si>
    <t>Schleswig-Holstein</t>
  </si>
  <si>
    <t>Thuringia</t>
  </si>
  <si>
    <t>Graduate</t>
  </si>
  <si>
    <t>Non-Graduate</t>
  </si>
  <si>
    <t>Gender</t>
  </si>
  <si>
    <t>Age</t>
  </si>
  <si>
    <t>Region</t>
  </si>
  <si>
    <t>Education</t>
  </si>
  <si>
    <t>Faster or more reliable Internet</t>
  </si>
  <si>
    <t>Faster or more reliable mobile phone signal</t>
  </si>
  <si>
    <t>Adding extra bus routes</t>
  </si>
  <si>
    <t>Building new railways</t>
  </si>
  <si>
    <t>Building new roads</t>
  </si>
  <si>
    <t>Building new airports or runways</t>
  </si>
  <si>
    <t>None of the above</t>
  </si>
  <si>
    <t>If you had to choose, which of the following types of infrastructure investment would prefer your Government to prioritise in your local area?Please select up to three</t>
  </si>
  <si>
    <t>BASE: All Respondents</t>
  </si>
  <si>
    <t>Fieldwork:  23rd Apr - 4th May 2022</t>
  </si>
  <si>
    <t>Data weighted by interlocking age &amp; gender, region and education to Nationally Representative Proportions</t>
  </si>
  <si>
    <t>Protecting endangered animals</t>
  </si>
  <si>
    <t>Better monitoring of the spread of new diseases</t>
  </si>
  <si>
    <t>Creating smarter, more resilient energy grids</t>
  </si>
  <si>
    <t>New types of computing hardware (e.g. quantum computing)</t>
  </si>
  <si>
    <t>Which, if any, of the following areas would you support your government spending more on research on?Please select all that apply.</t>
  </si>
  <si>
    <t>Digital technology</t>
  </si>
  <si>
    <t>Health</t>
  </si>
  <si>
    <t>Agriculture, forestry &amp; fishing</t>
  </si>
  <si>
    <t>Telecommunications</t>
  </si>
  <si>
    <t>Automotive</t>
  </si>
  <si>
    <t>Construction</t>
  </si>
  <si>
    <t>Manufacturing</t>
  </si>
  <si>
    <t>Retail</t>
  </si>
  <si>
    <t>Financial services</t>
  </si>
  <si>
    <t>Media &amp; Entertainment</t>
  </si>
  <si>
    <t>Other (please specify)</t>
  </si>
  <si>
    <t>Don't Know</t>
  </si>
  <si>
    <t>Which, if any, of the following sectors do you think is most likely to be important to your country’s economy in the next decade?Please select up to three</t>
  </si>
  <si>
    <t>And which would you say have done the best job of innovating in the last decade?Please select up to three</t>
  </si>
  <si>
    <t xml:space="preserve"> Financial services</t>
  </si>
  <si>
    <t xml:space="preserve"> Automotive </t>
  </si>
  <si>
    <t xml:space="preserve"> Digital technology</t>
  </si>
  <si>
    <t>Very well</t>
  </si>
  <si>
    <t>Somewhat well</t>
  </si>
  <si>
    <t>Neither well or badly</t>
  </si>
  <si>
    <t>Somewhat badly</t>
  </si>
  <si>
    <t>Very badly</t>
  </si>
  <si>
    <t>Don't know</t>
  </si>
  <si>
    <t>Grid Summary: Overall, how well do you think your country does in the following sectors?</t>
  </si>
  <si>
    <t>Overall, how well do you think your country does in the following sectors?: Financial services</t>
  </si>
  <si>
    <t xml:space="preserve">Overall, how well do you think your country does in the following sectors?: Automotive </t>
  </si>
  <si>
    <t>Overall, how well do you think your country does in the following sectors?: Digital technology</t>
  </si>
  <si>
    <t>Very confident</t>
  </si>
  <si>
    <t>Somewhat confident</t>
  </si>
  <si>
    <t>Neither confident nor unconfident</t>
  </si>
  <si>
    <t>Somewhat unconfident</t>
  </si>
  <si>
    <t>Very unconfident</t>
  </si>
  <si>
    <t>Total Confident:</t>
  </si>
  <si>
    <t>Total Unconfident:</t>
  </si>
  <si>
    <t>Net:</t>
  </si>
  <si>
    <t xml:space="preserve"> How confident or unconfident are you in your Government’s ability to grow its digital technology sector in the next five years?</t>
  </si>
  <si>
    <t>I would like innovation or change in digital technology to be faster</t>
  </si>
  <si>
    <t>I think the current pace of innovation or change in digital technology is about right</t>
  </si>
  <si>
    <t>I would like innovation or change in digital technology to be slower</t>
  </si>
  <si>
    <t xml:space="preserve"> Which of the following is closest to your view?</t>
  </si>
  <si>
    <t>A desktop or laptop computer</t>
  </si>
  <si>
    <t>A smartphone (eg iPhone, Android)</t>
  </si>
  <si>
    <t>A tablet computer (eg iPad)</t>
  </si>
  <si>
    <t>A games console (eg Sony PlayStation, Microsoft Xbox, Nintendo Switch)</t>
  </si>
  <si>
    <t>A smart watch (eg Apple Watch, FitBit)</t>
  </si>
  <si>
    <t>A smart speaker (eg Amazon Echo, Google Home)</t>
  </si>
  <si>
    <t>A VR headset (eg Meta Quest)</t>
  </si>
  <si>
    <t>Other (Please Specify)</t>
  </si>
  <si>
    <t>Which, if any, of the following technologies do you use regularly?Please select all that apply</t>
  </si>
  <si>
    <t>Yes, I tend to be a relatively early adopter of new technologies</t>
  </si>
  <si>
    <t>I tend to adopt new technology around the same time as the average person</t>
  </si>
  <si>
    <t>No, I tend to be a relatively late adopter of new technologies</t>
  </si>
  <si>
    <t xml:space="preserve"> Compared to the average person in your country, would you say that you are an early adopter of new technology?</t>
  </si>
  <si>
    <t>Search engine</t>
  </si>
  <si>
    <t>Online shop</t>
  </si>
  <si>
    <t>Banking app or website</t>
  </si>
  <si>
    <t>Text messaging</t>
  </si>
  <si>
    <t>Social media</t>
  </si>
  <si>
    <t>Mapping</t>
  </si>
  <si>
    <t>Video streaming</t>
  </si>
  <si>
    <t>Music streaming</t>
  </si>
  <si>
    <t>Documents</t>
  </si>
  <si>
    <t>Computer games</t>
  </si>
  <si>
    <t>Video chat</t>
  </si>
  <si>
    <t>Spreadsheets</t>
  </si>
  <si>
    <t>Blockchain and/or cryptocurrency</t>
  </si>
  <si>
    <t>An Integrated Development Environment</t>
  </si>
  <si>
    <t>Which, if any, of the following types of apps or websites do you use regularly?Please select all that apply</t>
  </si>
  <si>
    <t xml:space="preserve"> At work</t>
  </si>
  <si>
    <t xml:space="preserve"> At home</t>
  </si>
  <si>
    <t xml:space="preserve"> While travelling</t>
  </si>
  <si>
    <t>Very satisfied</t>
  </si>
  <si>
    <t>Somewhat satisfied</t>
  </si>
  <si>
    <t>Neither satisfied nor unsatisfied</t>
  </si>
  <si>
    <t>Somewhat unsatisfied</t>
  </si>
  <si>
    <t>Very unsatisfied</t>
  </si>
  <si>
    <t>Total Satisfied:</t>
  </si>
  <si>
    <t>Total Unsatisfied:</t>
  </si>
  <si>
    <t>Grid Summary: Overall, how satisfied or unsatisfied are you with the speed and reliability of your Internet connection in the following locations?</t>
  </si>
  <si>
    <t>Overall, how satisfied or unsatisfied are you with the speed and reliability of your Internet connection in the following locations?: At home</t>
  </si>
  <si>
    <t>Overall, how satisfied or unsatisfied are you with the speed and reliability of your Internet connection in the following locations?: While travelling</t>
  </si>
  <si>
    <t>Overall, how satisfied or unsatisfied are you with the speed and reliability of your Internet connection in the following locations?: At work</t>
  </si>
  <si>
    <t>Buy a product or service online</t>
  </si>
  <si>
    <t>Check your bank balance</t>
  </si>
  <si>
    <t>Comparison shop between two products or services</t>
  </si>
  <si>
    <t>Research a hobby or personal interest</t>
  </si>
  <si>
    <t>Watch a film or TV show</t>
  </si>
  <si>
    <t>Have a video chat with friends or relatives</t>
  </si>
  <si>
    <t>Book a medical appointment</t>
  </si>
  <si>
    <t>Track your exercise</t>
  </si>
  <si>
    <t>Look for a job</t>
  </si>
  <si>
    <t>Pay your taxes</t>
  </si>
  <si>
    <t>Track your health</t>
  </si>
  <si>
    <t>Research a new skill for your career</t>
  </si>
  <si>
    <t>Find someone new to date</t>
  </si>
  <si>
    <t>Which, if any, of the following activities have you used a website or app to do in the last year?Please select all that apply</t>
  </si>
  <si>
    <t>And which, if any, of the same list activities did you use a website or app to do for the first time in the last two years?Please select all that apply</t>
  </si>
  <si>
    <t>Not applicable - I don’t use computers for my job, or never run into problems with knowing what to do on computers</t>
  </si>
  <si>
    <t>Less than 5 minutes a day</t>
  </si>
  <si>
    <t>5 - 15 minutes a day</t>
  </si>
  <si>
    <t>16 - 30 minutes a day</t>
  </si>
  <si>
    <t>31 - 60 minutes a day</t>
  </si>
  <si>
    <t>More than an hour each day</t>
  </si>
  <si>
    <t>Don’t Know</t>
  </si>
  <si>
    <t xml:space="preserve"> How much time do you spend on an average working day working out to do something which you at first didn’t know how to do on the computer?For example, working out how to correctly format a file, share a link to a video call, or write a spreadsheet formula.</t>
  </si>
  <si>
    <t xml:space="preserve"> Send an email</t>
  </si>
  <si>
    <t xml:space="preserve"> Find a good price for a product online</t>
  </si>
  <si>
    <t xml:space="preserve"> Save a document</t>
  </si>
  <si>
    <t xml:space="preserve"> Research a topic</t>
  </si>
  <si>
    <t xml:space="preserve"> Book an appointment with a doctor</t>
  </si>
  <si>
    <t xml:space="preserve"> Share a file online</t>
  </si>
  <si>
    <t xml:space="preserve"> Post something on social media</t>
  </si>
  <si>
    <t xml:space="preserve"> Tracking changes in a document</t>
  </si>
  <si>
    <t xml:space="preserve"> Edit a photo</t>
  </si>
  <si>
    <t xml:space="preserve"> Use two-factor authentication</t>
  </si>
  <si>
    <t xml:space="preserve"> Create a spreadsheet to track your budget</t>
  </si>
  <si>
    <t xml:space="preserve"> Schedule a video meeting</t>
  </si>
  <si>
    <t xml:space="preserve"> Edit a video</t>
  </si>
  <si>
    <t xml:space="preserve"> Create your own website</t>
  </si>
  <si>
    <t xml:space="preserve"> Analyse a large dataset that wouldn’t fit into a spreadsheet</t>
  </si>
  <si>
    <t xml:space="preserve"> Build a machine learning model</t>
  </si>
  <si>
    <t xml:space="preserve"> Program a small application</t>
  </si>
  <si>
    <t>Neither confident or unconfident</t>
  </si>
  <si>
    <t>Grid Summary: How confident or unconfident would you be that you could perform the following digital activities?</t>
  </si>
  <si>
    <t>How confident or unconfident would you be that you could perform the following digital activities?: Save a document</t>
  </si>
  <si>
    <t>How confident or unconfident would you be that you could perform the following digital activities?: Tracking changes in a document</t>
  </si>
  <si>
    <t>How confident or unconfident would you be that you could perform the following digital activities?: Send an email</t>
  </si>
  <si>
    <t>How confident or unconfident would you be that you could perform the following digital activities?: Share a file online</t>
  </si>
  <si>
    <t>How confident or unconfident would you be that you could perform the following digital activities?: Post something on social media</t>
  </si>
  <si>
    <t>How confident or unconfident would you be that you could perform the following digital activities?: Create a spreadsheet to track your budget</t>
  </si>
  <si>
    <t>How confident or unconfident would you be that you could perform the following digital activities?: Find a good price for a product online</t>
  </si>
  <si>
    <t>How confident or unconfident would you be that you could perform the following digital activities?: Research a topic</t>
  </si>
  <si>
    <t>How confident or unconfident would you be that you could perform the following digital activities?: Edit a photo</t>
  </si>
  <si>
    <t>How confident or unconfident would you be that you could perform the following digital activities?: Create your own website</t>
  </si>
  <si>
    <t>How confident or unconfident would you be that you could perform the following digital activities?: Program a small application</t>
  </si>
  <si>
    <t>How confident or unconfident would you be that you could perform the following digital activities?: Build a machine learning model</t>
  </si>
  <si>
    <t>How confident or unconfident would you be that you could perform the following digital activities?: Book an appointment with a doctor</t>
  </si>
  <si>
    <t>How confident or unconfident would you be that you could perform the following digital activities?: Schedule a video meeting</t>
  </si>
  <si>
    <t>How confident or unconfident would you be that you could perform the following digital activities?: Use two-factor authentication</t>
  </si>
  <si>
    <t>How confident or unconfident would you be that you could perform the following digital activities?: Edit a video</t>
  </si>
  <si>
    <t>How confident or unconfident would you be that you could perform the following digital activities?: Analyse a large dataset that wouldn’t fit into a spreadsheet</t>
  </si>
  <si>
    <t xml:space="preserve"> Copied or moved files or folders</t>
  </si>
  <si>
    <t xml:space="preserve"> Saved files on Internet storage space</t>
  </si>
  <si>
    <t xml:space="preserve"> Obtained information from public authorities/services' websites</t>
  </si>
  <si>
    <t xml:space="preserve"> Finding information about goods or services</t>
  </si>
  <si>
    <t xml:space="preserve"> Seeking health-related information</t>
  </si>
  <si>
    <t xml:space="preserve"> Sending/receiving emails</t>
  </si>
  <si>
    <t xml:space="preserve"> Participating in social networks</t>
  </si>
  <si>
    <t xml:space="preserve"> Telephoning/video calls over the internet</t>
  </si>
  <si>
    <t xml:space="preserve"> Uploading self-created content to any website to be shared</t>
  </si>
  <si>
    <t xml:space="preserve"> Transferring files between computers or other devices</t>
  </si>
  <si>
    <t xml:space="preserve"> Installing software and applications (apps)</t>
  </si>
  <si>
    <t xml:space="preserve"> Changing settings of any software, including operational system or security programs</t>
  </si>
  <si>
    <t xml:space="preserve"> Online purchases</t>
  </si>
  <si>
    <t xml:space="preserve"> Selling online</t>
  </si>
  <si>
    <t xml:space="preserve"> Used online learning resources</t>
  </si>
  <si>
    <t xml:space="preserve"> Internet banking</t>
  </si>
  <si>
    <t xml:space="preserve"> Used word processing software</t>
  </si>
  <si>
    <t xml:space="preserve"> Used spreadsheet software</t>
  </si>
  <si>
    <t xml:space="preserve"> Used software to edit photos, video or audio files</t>
  </si>
  <si>
    <t xml:space="preserve"> Created presentation or document integrating text, pictures, tables or charts</t>
  </si>
  <si>
    <t xml:space="preserve"> Used advanced functions of spreadsheet to organise and analyse data (sorting, filtering, using formulas, creating charts)</t>
  </si>
  <si>
    <t xml:space="preserve"> Have written a code in a programming language</t>
  </si>
  <si>
    <t>No, have not done in last three months</t>
  </si>
  <si>
    <t>Yes, have done in last three months</t>
  </si>
  <si>
    <t>Don’t know</t>
  </si>
  <si>
    <t>Grid Summary: In the last three months, have you used the Internet or a software to do any of the following?</t>
  </si>
  <si>
    <t>In the last three months, have you used the Internet or a software to do any of the following?: Copied or moved files or folders</t>
  </si>
  <si>
    <t>In the last three months, have you used the Internet or a software to do any of the following?: Saved files on Internet storage space</t>
  </si>
  <si>
    <t>In the last three months, have you used the Internet or a software to do any of the following?: Obtained information from public authorities/services' websites</t>
  </si>
  <si>
    <t>In the last three months, have you used the Internet or a software to do any of the following?: Finding information about goods or services</t>
  </si>
  <si>
    <t>In the last three months, have you used the Internet or a software to do any of the following?: Seeking health-related information</t>
  </si>
  <si>
    <t>In the last three months, have you used the Internet or a software to do any of the following?: Sending/receiving emails</t>
  </si>
  <si>
    <t>In the last three months, have you used the Internet or a software to do any of the following?: Participating in social networks</t>
  </si>
  <si>
    <t>In the last three months, have you used the Internet or a software to do any of the following?: Telephoning/video calls over the internet</t>
  </si>
  <si>
    <t>In the last three months, have you used the Internet or a software to do any of the following?: Uploading self-created content to any website to be shared</t>
  </si>
  <si>
    <t>In the last three months, have you used the Internet or a software to do any of the following?: Transferring files between computers or other devices</t>
  </si>
  <si>
    <t>In the last three months, have you used the Internet or a software to do any of the following?: Installing software and applications (apps)</t>
  </si>
  <si>
    <t>In the last three months, have you used the Internet or a software to do any of the following?: Changing settings of any software, including operational system or security programs</t>
  </si>
  <si>
    <t>In the last three months, have you used the Internet or a software to do any of the following?: Online purchases</t>
  </si>
  <si>
    <t>In the last three months, have you used the Internet or a software to do any of the following?: Selling online</t>
  </si>
  <si>
    <t>In the last three months, have you used the Internet or a software to do any of the following?: Used online learning resources</t>
  </si>
  <si>
    <t>In the last three months, have you used the Internet or a software to do any of the following?: Internet banking</t>
  </si>
  <si>
    <t>In the last three months, have you used the Internet or a software to do any of the following?: Used word processing software</t>
  </si>
  <si>
    <t>In the last three months, have you used the Internet or a software to do any of the following?: Used spreadsheet software</t>
  </si>
  <si>
    <t>In the last three months, have you used the Internet or a software to do any of the following?: Used software to edit photos, video or audio files</t>
  </si>
  <si>
    <t>In the last three months, have you used the Internet or a software to do any of the following?: Created presentation or document integrating text, pictures, tables or charts</t>
  </si>
  <si>
    <t>In the last three months, have you used the Internet or a software to do any of the following?: Used advanced functions of spreadsheet to organise and analyse data (sorting, filtering, using formulas, creating charts)</t>
  </si>
  <si>
    <t>In the last three months, have you used the Internet or a software to do any of the following?: Have written a code in a programming language</t>
  </si>
  <si>
    <t>Trial and error</t>
  </si>
  <si>
    <t>Your own independent research (i.e. Google)</t>
  </si>
  <si>
    <t>From a friend or family member</t>
  </si>
  <si>
    <t>School IT classes</t>
  </si>
  <si>
    <t>Online class, paid for by your company</t>
  </si>
  <si>
    <t>University IT classes</t>
  </si>
  <si>
    <t>Free online class</t>
  </si>
  <si>
    <t>Online class, paid for by yourself</t>
  </si>
  <si>
    <t>Where did you learn the majority of your own digital skills?Please select all that apply</t>
  </si>
  <si>
    <t>Researching a topic online</t>
  </si>
  <si>
    <t>Good email etiquette</t>
  </si>
  <si>
    <t>Backing up your data</t>
  </si>
  <si>
    <t>Share a document online</t>
  </si>
  <si>
    <t>Creating a basic spreadsheet</t>
  </si>
  <si>
    <t>Tracking changes in a document</t>
  </si>
  <si>
    <t>Posting responsibly on social media</t>
  </si>
  <si>
    <t>Managing social media channels (eg Twitter, LinkedIn etc)</t>
  </si>
  <si>
    <t>Creating or updating a website</t>
  </si>
  <si>
    <t>Programming a basic application</t>
  </si>
  <si>
    <t>Which digital skills do you think it is important for an average worker to be able to do today?Please select all that apply</t>
  </si>
  <si>
    <t>And which digital skills do you think it is not important for an average worker to be able to do today?Please select all that apply</t>
  </si>
  <si>
    <t xml:space="preserve"> Researching a topic online</t>
  </si>
  <si>
    <t xml:space="preserve"> Creating a basic spreadsheet</t>
  </si>
  <si>
    <t xml:space="preserve"> Backing up their data</t>
  </si>
  <si>
    <t xml:space="preserve"> Posting responsibly on social media</t>
  </si>
  <si>
    <t xml:space="preserve"> Share a document online</t>
  </si>
  <si>
    <t xml:space="preserve"> Learning how to program</t>
  </si>
  <si>
    <t xml:space="preserve"> Create their own website</t>
  </si>
  <si>
    <t>Very important</t>
  </si>
  <si>
    <t>Somewhat important</t>
  </si>
  <si>
    <t>Neither important nor unimportant</t>
  </si>
  <si>
    <t>Somewhat unimportant</t>
  </si>
  <si>
    <t>Very unimportant</t>
  </si>
  <si>
    <t>Total Important:</t>
  </si>
  <si>
    <t>Total Unimportant:</t>
  </si>
  <si>
    <t>Grid Summary: How important or unimportant is it to you that your child/children learn the following digital skills in school?</t>
  </si>
  <si>
    <t>How important or unimportant is it to you that your child/children learn the following digital skills in school?: Share a document online</t>
  </si>
  <si>
    <t>How important or unimportant is it to you that your child/children learn the following digital skills in school?: Tracking changes in a document</t>
  </si>
  <si>
    <t>How important or unimportant is it to you that your child/children learn the following digital skills in school?: Posting responsibly on social media</t>
  </si>
  <si>
    <t>How important or unimportant is it to you that your child/children learn the following digital skills in school?: Researching a topic online</t>
  </si>
  <si>
    <t>How important or unimportant is it to you that your child/children learn the following digital skills in school?: Backing up their data</t>
  </si>
  <si>
    <t>How important or unimportant is it to you that your child/children learn the following digital skills in school?: Creating a basic spreadsheet</t>
  </si>
  <si>
    <t>How important or unimportant is it to you that your child/children learn the following digital skills in school?: Learning how to program</t>
  </si>
  <si>
    <t>How important or unimportant is it to you that your child/children learn the following digital skills in school?: Create their own website</t>
  </si>
  <si>
    <t>How important or unimportant is it to you that your child/children learn the following digital skills in school?: Build a machine learning model</t>
  </si>
  <si>
    <t xml:space="preserve"> How easy the service is to use</t>
  </si>
  <si>
    <t xml:space="preserve"> Ensuring data privacy</t>
  </si>
  <si>
    <t xml:space="preserve"> Price</t>
  </si>
  <si>
    <t xml:space="preserve"> Features offered by the service</t>
  </si>
  <si>
    <t xml:space="preserve"> Low carbon footprint</t>
  </si>
  <si>
    <t>Neither important or unimportant</t>
  </si>
  <si>
    <t>Grid Summary: When choosing a digital product or service, how important or unimportant do the following features of the service tend to be?</t>
  </si>
  <si>
    <t>When choosing a digital product or service, how important or unimportant do the following features of the service tend to be?: Price</t>
  </si>
  <si>
    <t>When choosing a digital product or service, how important or unimportant do the following features of the service tend to be?: How easy the service is to use</t>
  </si>
  <si>
    <t>When choosing a digital product or service, how important or unimportant do the following features of the service tend to be?: Features offered by the service</t>
  </si>
  <si>
    <t>When choosing a digital product or service, how important or unimportant do the following features of the service tend to be?: Ensuring data privacy</t>
  </si>
  <si>
    <t>When choosing a digital product or service, how important or unimportant do the following features of the service tend to be?: Low carbon footprint</t>
  </si>
  <si>
    <t>Desk or office based job</t>
  </si>
  <si>
    <t>In a factory, warehouse or construction job</t>
  </si>
  <si>
    <t>In a shop, restaurant, hotel or hospitality venue</t>
  </si>
  <si>
    <t>In a school, hospital or other public service</t>
  </si>
  <si>
    <t>In transport or logistics</t>
  </si>
  <si>
    <t>Other</t>
  </si>
  <si>
    <t xml:space="preserve"> Which, if any, of the following descriptions best matches your current work?</t>
  </si>
  <si>
    <t xml:space="preserve"> Smartphone</t>
  </si>
  <si>
    <t xml:space="preserve"> Web browser</t>
  </si>
  <si>
    <t xml:space="preserve"> Text messaging</t>
  </si>
  <si>
    <t xml:space="preserve"> Social media</t>
  </si>
  <si>
    <t xml:space="preserve"> Video chat</t>
  </si>
  <si>
    <t xml:space="preserve"> Documents</t>
  </si>
  <si>
    <t xml:space="preserve"> Spreadsheets</t>
  </si>
  <si>
    <t xml:space="preserve"> Programming</t>
  </si>
  <si>
    <t xml:space="preserve"> AI / Machine Learning</t>
  </si>
  <si>
    <t>Essential - could not do my job without it</t>
  </si>
  <si>
    <t>Not that important</t>
  </si>
  <si>
    <t>Don’t use this</t>
  </si>
  <si>
    <t>Don’t know what this is</t>
  </si>
  <si>
    <t>Grid Summary: How important or unimportant are the following technologies to you personally in getting your job done?</t>
  </si>
  <si>
    <t>How important or unimportant are the following technologies to you personally in getting your job done?: Smartphone</t>
  </si>
  <si>
    <t>How important or unimportant are the following technologies to you personally in getting your job done?: Web browser</t>
  </si>
  <si>
    <t>How important or unimportant are the following technologies to you personally in getting your job done?: Text messaging</t>
  </si>
  <si>
    <t>How important or unimportant are the following technologies to you personally in getting your job done?: Social media</t>
  </si>
  <si>
    <t>How important or unimportant are the following technologies to you personally in getting your job done?: Video chat</t>
  </si>
  <si>
    <t>How important or unimportant are the following technologies to you personally in getting your job done?: Documents</t>
  </si>
  <si>
    <t>How important or unimportant are the following technologies to you personally in getting your job done?: Spreadsheets</t>
  </si>
  <si>
    <t>How important or unimportant are the following technologies to you personally in getting your job done?: Programming</t>
  </si>
  <si>
    <t>How important or unimportant are the following technologies to you personally in getting your job done?: AI / Machine Learning</t>
  </si>
  <si>
    <t xml:space="preserve"> Online documents or spreadsheets</t>
  </si>
  <si>
    <t xml:space="preserve"> Instant or messaging</t>
  </si>
  <si>
    <t>Grid Summary: And how important or unimportant are the following online tools to getting your job done?</t>
  </si>
  <si>
    <t>And how important or unimportant are the following online tools to getting your job done?: Online documents or spreadsheets</t>
  </si>
  <si>
    <t>And how important or unimportant are the following online tools to getting your job done?: Instant or messaging</t>
  </si>
  <si>
    <t>And how important or unimportant are the following online tools to getting your job done?: Video chat</t>
  </si>
  <si>
    <t xml:space="preserve"> Lack of digital skills</t>
  </si>
  <si>
    <t xml:space="preserve"> Gaps in employment</t>
  </si>
  <si>
    <t xml:space="preserve"> Lack of formal education (e.g. university degree)</t>
  </si>
  <si>
    <t xml:space="preserve"> Caring responsibilities</t>
  </si>
  <si>
    <t xml:space="preserve"> Lack of transportation (e.g. not having access to a car)</t>
  </si>
  <si>
    <t xml:space="preserve"> Lack of experience</t>
  </si>
  <si>
    <t>This is a significant barrier to me</t>
  </si>
  <si>
    <t>This is somewhat of a barrier to me</t>
  </si>
  <si>
    <t>This is not really a barrier to me</t>
  </si>
  <si>
    <t>This is not at all a barrier to me</t>
  </si>
  <si>
    <t>Grid Summary: To what extent are the following preventing you, or not, from getting a better paid job?</t>
  </si>
  <si>
    <t>To what extent are the following preventing you, or not, from getting a better paid job?: Lack of digital skills</t>
  </si>
  <si>
    <t>To what extent are the following preventing you, or not, from getting a better paid job?: Gaps in employment</t>
  </si>
  <si>
    <t>To what extent are the following preventing you, or not, from getting a better paid job?: Lack of formal education (e.g. university degree)</t>
  </si>
  <si>
    <t>To what extent are the following preventing you, or not, from getting a better paid job?: Caring responsibilities</t>
  </si>
  <si>
    <t>To what extent are the following preventing you, or not, from getting a better paid job?: Lack of transportation (e.g. not having access to a car)</t>
  </si>
  <si>
    <t>To what extent are the following preventing you, or not, from getting a better paid job?: Lack of experience</t>
  </si>
  <si>
    <t>Working full-time at your place of work</t>
  </si>
  <si>
    <t>Working full-time from your home or another remote location (eg coffee shop, co-working space)</t>
  </si>
  <si>
    <t>Working a mixture of your place of work and at home (eg working hybridly)</t>
  </si>
  <si>
    <t xml:space="preserve"> Which of the following best describes the way you currently work?</t>
  </si>
  <si>
    <t>Yes - am going to work from home permanently, or for the foreseeable future</t>
  </si>
  <si>
    <t>No - this is just for the short term</t>
  </si>
  <si>
    <t>0</t>
  </si>
  <si>
    <t>*</t>
  </si>
  <si>
    <t xml:space="preserve"> You said that you are currently working from home. Do you currently expect to continue to work from home for the foreseeable future?</t>
  </si>
  <si>
    <t>I cannot access some digital tools or apps that are important for my job</t>
  </si>
  <si>
    <t>I cannot access some digital tools or apps, but they are not that important</t>
  </si>
  <si>
    <t>I can access all the same digital tools and apps</t>
  </si>
  <si>
    <t xml:space="preserve"> When you work from home, are there any digital tools or apps that you normally use at your company’s main place of work that you are not able to access? </t>
  </si>
  <si>
    <t>Prove your identity</t>
  </si>
  <si>
    <t>None</t>
  </si>
  <si>
    <t>Pay your taxes or a fine</t>
  </si>
  <si>
    <t>Vote in an election</t>
  </si>
  <si>
    <t>Renew a passport or driving licence</t>
  </si>
  <si>
    <t>Have a medical consultation</t>
  </si>
  <si>
    <t>Apply for benefits</t>
  </si>
  <si>
    <t>Accessing medical records</t>
  </si>
  <si>
    <t>Which government related activities have you used a website or app for?Please select all that apply</t>
  </si>
  <si>
    <t>And which do you think you would be comfortable using a website or app for?Please select all that apply</t>
  </si>
  <si>
    <t>Very easy</t>
  </si>
  <si>
    <t>Somewhat easy</t>
  </si>
  <si>
    <t>Neither easy or difficult</t>
  </si>
  <si>
    <t>Somewhat difficult</t>
  </si>
  <si>
    <t>Very difficult</t>
  </si>
  <si>
    <t>Total Easy:</t>
  </si>
  <si>
    <t>Total Difficult:</t>
  </si>
  <si>
    <t xml:space="preserve"> Overall, how easy or difficult do you find it to use your government’s websites or apps?</t>
  </si>
  <si>
    <t xml:space="preserve"> If you were trying to find information or a service from your government’s website or app, how confident or unconfident are you that you could find it?</t>
  </si>
  <si>
    <t xml:space="preserve"> Pay your taxes or a fine</t>
  </si>
  <si>
    <t xml:space="preserve"> Apply for benefits</t>
  </si>
  <si>
    <t xml:space="preserve"> Book a medical appointment</t>
  </si>
  <si>
    <t xml:space="preserve"> Have a medical consultation</t>
  </si>
  <si>
    <t xml:space="preserve"> Prove your identity</t>
  </si>
  <si>
    <t xml:space="preserve"> Accessing medical records</t>
  </si>
  <si>
    <t xml:space="preserve"> Renew a passport or driving licence</t>
  </si>
  <si>
    <t xml:space="preserve"> Vote in an election</t>
  </si>
  <si>
    <t>Very helpful</t>
  </si>
  <si>
    <t>Somewhat helpful</t>
  </si>
  <si>
    <t>Neither helpful or unhelpful</t>
  </si>
  <si>
    <t>Somewhat unhelpful</t>
  </si>
  <si>
    <t>Very unhelpful</t>
  </si>
  <si>
    <t>Grid Summary: You said you had used a government website or app to do the following activities. How helpful or unhelpful did you find it?</t>
  </si>
  <si>
    <t>You said you had used a government website or app to do the following activities. How helpful or unhelpful did you find it?: Pay your taxes or a fine</t>
  </si>
  <si>
    <t>You said you had used a government website or app to do the following activities. How helpful or unhelpful did you find it?: Apply for benefits</t>
  </si>
  <si>
    <t>You said you had used a government website or app to do the following activities. How helpful or unhelpful did you find it?: Book a medical appointment</t>
  </si>
  <si>
    <t>You said you had used a government website or app to do the following activities. How helpful or unhelpful did you find it?: Have a medical consultation</t>
  </si>
  <si>
    <t>You said you had used a government website or app to do the following activities. How helpful or unhelpful did you find it?: Prove your identity</t>
  </si>
  <si>
    <t>You said you had used a government website or app to do the following activities. How helpful or unhelpful did you find it?: Accessing medical records</t>
  </si>
  <si>
    <t>You said you had used a government website or app to do the following activities. How helpful or unhelpful did you find it?: Renew a passport or driving licence</t>
  </si>
  <si>
    <t>You said you had used a government website or app to do the following activities. How helpful or unhelpful did you find it?: Vote in an election</t>
  </si>
  <si>
    <t>There is significantly more my Government could do to make it easier to access public services through digital technology</t>
  </si>
  <si>
    <t>I can already access the most important public services through digital technology</t>
  </si>
  <si>
    <t>Very good</t>
  </si>
  <si>
    <t>Somewhat good</t>
  </si>
  <si>
    <t>Neither good or bad</t>
  </si>
  <si>
    <t>Somewhat bad</t>
  </si>
  <si>
    <t>Very bad</t>
  </si>
  <si>
    <t xml:space="preserve"> Overall, how good or bad a job do you think your Government and public services do at taking advantage of digital technology?</t>
  </si>
  <si>
    <t xml:space="preserve"> Electric cars</t>
  </si>
  <si>
    <t xml:space="preserve"> Self-driving taxis</t>
  </si>
  <si>
    <t xml:space="preserve"> Self-driving personal cars</t>
  </si>
  <si>
    <t xml:space="preserve"> The Metaverse</t>
  </si>
  <si>
    <t xml:space="preserve"> Advanced virtual reality headsets</t>
  </si>
  <si>
    <t xml:space="preserve"> Household robots</t>
  </si>
  <si>
    <t xml:space="preserve"> Drone delivery</t>
  </si>
  <si>
    <t xml:space="preserve"> Augmented reality headsets</t>
  </si>
  <si>
    <t xml:space="preserve"> Artificial Intelligence assistants at work</t>
  </si>
  <si>
    <t xml:space="preserve"> Artificial Intelligence medical diagnosis</t>
  </si>
  <si>
    <t xml:space="preserve"> Artificial Intelligence checkouts at shops (“just walk out”)</t>
  </si>
  <si>
    <t xml:space="preserve"> Blockchain (eg cryptocurrency, NFTs etc)</t>
  </si>
  <si>
    <t xml:space="preserve"> 6G</t>
  </si>
  <si>
    <t>I am very familiar with this potential technology</t>
  </si>
  <si>
    <t>I am somewhat familiar with this potential technology</t>
  </si>
  <si>
    <t>I am not very familiar with this technology</t>
  </si>
  <si>
    <t>I do not know what this</t>
  </si>
  <si>
    <t>Grid Summary: For each of the below technologies, please indicate how familiar you are with the technology</t>
  </si>
  <si>
    <t>For each of the below technologies, please indicate how familiar you are with the technology: Electric cars</t>
  </si>
  <si>
    <t>For each of the below technologies, please indicate how familiar you are with the technology: Self-driving taxis</t>
  </si>
  <si>
    <t>For each of the below technologies, please indicate how familiar you are with the technology: Self-driving personal cars</t>
  </si>
  <si>
    <t>For each of the below technologies, please indicate how familiar you are with the technology: The Metaverse</t>
  </si>
  <si>
    <t>For each of the below technologies, please indicate how familiar you are with the technology: Advanced virtual reality headsets</t>
  </si>
  <si>
    <t>For each of the below technologies, please indicate how familiar you are with the technology: Household robots</t>
  </si>
  <si>
    <t>For each of the below technologies, please indicate how familiar you are with the technology: Drone delivery</t>
  </si>
  <si>
    <t>For each of the below technologies, please indicate how familiar you are with the technology: Augmented reality headsets</t>
  </si>
  <si>
    <t>For each of the below technologies, please indicate how familiar you are with the technology: Artificial Intelligence assistants at work</t>
  </si>
  <si>
    <t>For each of the below technologies, please indicate how familiar you are with the technology: Artificial Intelligence medical diagnosis</t>
  </si>
  <si>
    <t>For each of the below technologies, please indicate how familiar you are with the technology: Artificial Intelligence checkouts at shops (“just walk out”)</t>
  </si>
  <si>
    <t>For each of the below technologies, please indicate how familiar you are with the technology: Blockchain (eg cryptocurrency, NFTs etc)</t>
  </si>
  <si>
    <t>For each of the below technologies, please indicate how familiar you are with the technology: 6G</t>
  </si>
  <si>
    <t>I am very comfortable with this potential technology</t>
  </si>
  <si>
    <t>I am somewhat comfortable with this potential technology</t>
  </si>
  <si>
    <t>I am not very comfortable with this technology</t>
  </si>
  <si>
    <t>Grid Summary: For each of the below technologies, please indicate how comfortable you are with the technology</t>
  </si>
  <si>
    <t>For each of the below technologies, please indicate how comfortable you are with the technology: Electric cars</t>
  </si>
  <si>
    <t>For each of the below technologies, please indicate how comfortable you are with the technology: Self-driving taxis</t>
  </si>
  <si>
    <t>For each of the below technologies, please indicate how comfortable you are with the technology: Self-driving personal cars</t>
  </si>
  <si>
    <t>For each of the below technologies, please indicate how comfortable you are with the technology: The Metaverse</t>
  </si>
  <si>
    <t>For each of the below technologies, please indicate how comfortable you are with the technology: Advanced virtual reality headsets</t>
  </si>
  <si>
    <t>For each of the below technologies, please indicate how comfortable you are with the technology: Augmented reality headsets</t>
  </si>
  <si>
    <t>For each of the below technologies, please indicate how comfortable you are with the technology: Artificial Intelligence assistants at work</t>
  </si>
  <si>
    <t>For each of the below technologies, please indicate how comfortable you are with the technology: Artificial Intelligence medical diagnosis</t>
  </si>
  <si>
    <t>For each of the below technologies, please indicate how comfortable you are with the technology: Artificial Intelligence checkouts at shops (“just walk out”)</t>
  </si>
  <si>
    <t>For each of the below technologies, please indicate how comfortable you are with the technology: Blockchain (eg cryptocurrency, NFTs etc)</t>
  </si>
  <si>
    <t>For each of the below technologies, please indicate how comfortable you are with the technology: Household robots</t>
  </si>
  <si>
    <t>For each of the below technologies, please indicate how comfortable you are with the technology: Drone delivery</t>
  </si>
  <si>
    <t>For each of the below technologies, please indicate how comfortable you are with the technology: 6G</t>
  </si>
  <si>
    <t>Electric cars</t>
  </si>
  <si>
    <t>Household robots</t>
  </si>
  <si>
    <t>Artificial Intelligence checkouts at shops (“just walk out”)</t>
  </si>
  <si>
    <t>Drone delivery</t>
  </si>
  <si>
    <t>Artificial Intelligence medical diagnosis</t>
  </si>
  <si>
    <t>6G</t>
  </si>
  <si>
    <t>Self-driving cars</t>
  </si>
  <si>
    <t>Advanced virtual reality headsets</t>
  </si>
  <si>
    <t>Blockchain (eg cryptocurrency, NFTs etc)</t>
  </si>
  <si>
    <t>Artificial Intelligence assistants at work</t>
  </si>
  <si>
    <t>Augmented reality headsets</t>
  </si>
  <si>
    <t>The Metaverse</t>
  </si>
  <si>
    <t>Which of these technologies, if any, would you be likely to use in the next decade?Please select all that apply</t>
  </si>
  <si>
    <t>Virtual reality headsets</t>
  </si>
  <si>
    <t>And which of these technologies, if any, do you think could make a significant difference to your everyday life?Please select all that apply</t>
  </si>
  <si>
    <t xml:space="preserve"> It is difficult for a modern economy to prosper without a strong digital technology sector</t>
  </si>
  <si>
    <t xml:space="preserve"> We should do more to help people learn basic digital skills</t>
  </si>
  <si>
    <t xml:space="preserve"> Europe’s technology sector is falling behind other countries or regions</t>
  </si>
  <si>
    <t xml:space="preserve"> I would like to have learned more about computing and digital technology when I was at school</t>
  </si>
  <si>
    <t xml:space="preserve"> My country is a digital frontrunner when compared to other European countries</t>
  </si>
  <si>
    <t>Strongly agree</t>
  </si>
  <si>
    <t>Somewhat agree</t>
  </si>
  <si>
    <t>Neither agree or disagree</t>
  </si>
  <si>
    <t>Somewhat disagree</t>
  </si>
  <si>
    <t>Strongly disagree</t>
  </si>
  <si>
    <t>Total Agree:</t>
  </si>
  <si>
    <t>Total Disagree:</t>
  </si>
  <si>
    <t>Grid Summary: Do you tend to agree or disagree with the following?</t>
  </si>
  <si>
    <t>Do you tend to agree or disagree with the following?: It is difficult for a modern economy to prosper without a strong digital technology sector</t>
  </si>
  <si>
    <t>Do you tend to agree or disagree with the following?: Europe’s technology sector is falling behind other countries or regions</t>
  </si>
  <si>
    <t>Do you tend to agree or disagree with the following?: We should do more to help people learn basic digital skills</t>
  </si>
  <si>
    <t>Do you tend to agree or disagree with the following?: I would like to have learned more about computing and digital technology when I was at school</t>
  </si>
  <si>
    <t>Do you tend to agree or disagree with the following?: My country is a digital frontrunner when compared to other European countries</t>
  </si>
  <si>
    <t xml:space="preserve"> Overall, how confident or unconfident are you in keeping your personal digital data secure?</t>
  </si>
  <si>
    <t xml:space="preserve"> Hosted by your government</t>
  </si>
  <si>
    <t xml:space="preserve"> Hosted in the on premises computers of a company from your country</t>
  </si>
  <si>
    <t xml:space="preserve"> Hosted in a data centre in your country owned by an international company</t>
  </si>
  <si>
    <t xml:space="preserve"> Hosted in a data centre in another country</t>
  </si>
  <si>
    <t>Strongly trust</t>
  </si>
  <si>
    <t>Somewhat trust</t>
  </si>
  <si>
    <t>Neither trust or distrust</t>
  </si>
  <si>
    <t>Somewhat distrust</t>
  </si>
  <si>
    <t>Strongly distrust</t>
  </si>
  <si>
    <t>Grid Summary: To what extent, if at all, would you trust your personal digital data to be secure in the following circumstances?</t>
  </si>
  <si>
    <t>To what extent, if at all, would you trust your personal digital data to be secure in the following circumstances?: Hosted by your government</t>
  </si>
  <si>
    <t>To what extent, if at all, would you trust your personal digital data to be secure in the following circumstances?: Hosted in the on premises computers of a company from your country</t>
  </si>
  <si>
    <t>To what extent, if at all, would you trust your personal digital data to be secure in the following circumstances?: Hosted in a data centre in your country owned by an international company</t>
  </si>
  <si>
    <t>To what extent, if at all, would you trust your personal digital data to be secure in the following circumstances?: Hosted in a data centre in another country</t>
  </si>
  <si>
    <t>Having strong laws</t>
  </si>
  <si>
    <t>Using the best technology</t>
  </si>
  <si>
    <t>Ensuring your data doesn’t leave your country</t>
  </si>
  <si>
    <t>Education and advice on best practice</t>
  </si>
  <si>
    <t>Ensuring your data doesn’t leave Europe</t>
  </si>
  <si>
    <t>Storing your data with a European company</t>
  </si>
  <si>
    <t>What do you think is most important to keeping your data secure?Please select up to three</t>
  </si>
  <si>
    <t xml:space="preserve"> A data centre is a building or dedicated space used to house computer systems and servers. They are commonly used by companies that operate digital services to run their applications, store data and transfer information to and from their customers. How important or unimportant do you think it is for a provider of digital services to have a data centre hosted in your country, rather than elsewhere?</t>
  </si>
  <si>
    <t xml:space="preserve"> And how important or unimportant do you think it is for a provider of digital services to have a data centre hosted in Europe, even if it is not in your country?</t>
  </si>
  <si>
    <t>Strongly support</t>
  </si>
  <si>
    <t>Somewhat support</t>
  </si>
  <si>
    <t>Neither support or oppose</t>
  </si>
  <si>
    <t>Somewhat oppose</t>
  </si>
  <si>
    <t>Strongly oppose</t>
  </si>
  <si>
    <t>Total Support:</t>
  </si>
  <si>
    <t>Total Oppose:</t>
  </si>
  <si>
    <t xml:space="preserve"> Would you support or oppose the building of a new data centre by an international cloud provider in your local city or region?</t>
  </si>
  <si>
    <t>Full Results</t>
  </si>
  <si>
    <t>BASE: Respondents who work currently</t>
  </si>
  <si>
    <t>BASE: Respondents who are currently working</t>
  </si>
  <si>
    <t>BASE: Respondents with children under 18</t>
  </si>
  <si>
    <t>BASE: Respondents who currently work from home</t>
  </si>
  <si>
    <t>BASE: Repsondents who do hybrid working</t>
  </si>
  <si>
    <t>BASE: Respondents who used a government website or app for this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</si>
</sst>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54" Type="http://schemas.openxmlformats.org/officeDocument/2006/relationships/worksheet" Target="worksheets/sheet154.xml"/><Relationship Id="rId159" Type="http://schemas.openxmlformats.org/officeDocument/2006/relationships/worksheet" Target="worksheets/sheet159.xml"/><Relationship Id="rId170" Type="http://schemas.openxmlformats.org/officeDocument/2006/relationships/theme" Target="theme/theme1.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worksheet" Target="worksheets/sheet14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60" Type="http://schemas.openxmlformats.org/officeDocument/2006/relationships/worksheet" Target="worksheets/sheet160.xml"/><Relationship Id="rId165" Type="http://schemas.openxmlformats.org/officeDocument/2006/relationships/worksheet" Target="worksheets/sheet16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71" Type="http://schemas.openxmlformats.org/officeDocument/2006/relationships/styles" Target="styles.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worksheet" Target="worksheets/sheet114.xml"/><Relationship Id="rId119" Type="http://schemas.openxmlformats.org/officeDocument/2006/relationships/worksheet" Target="worksheets/sheet119.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143" Type="http://schemas.openxmlformats.org/officeDocument/2006/relationships/worksheet" Target="worksheets/sheet143.xml"/><Relationship Id="rId148" Type="http://schemas.openxmlformats.org/officeDocument/2006/relationships/worksheet" Target="worksheets/sheet148.xml"/><Relationship Id="rId151" Type="http://schemas.openxmlformats.org/officeDocument/2006/relationships/worksheet" Target="worksheets/sheet151.xml"/><Relationship Id="rId156" Type="http://schemas.openxmlformats.org/officeDocument/2006/relationships/worksheet" Target="worksheets/sheet156.xml"/><Relationship Id="rId164" Type="http://schemas.openxmlformats.org/officeDocument/2006/relationships/worksheet" Target="worksheets/sheet164.xml"/><Relationship Id="rId169" Type="http://schemas.openxmlformats.org/officeDocument/2006/relationships/worksheet" Target="worksheets/sheet169.xml"/><Relationship Id="rId4" Type="http://schemas.openxmlformats.org/officeDocument/2006/relationships/worksheet" Target="worksheets/sheet4.xml"/><Relationship Id="rId9" Type="http://schemas.openxmlformats.org/officeDocument/2006/relationships/worksheet" Target="worksheets/sheet9.xml"/><Relationship Id="rId172" Type="http://schemas.openxmlformats.org/officeDocument/2006/relationships/sharedStrings" Target="sharedStrings.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heetViews>
  <sheetFormatPr defaultColWidth="10.8203125" defaultRowHeight="14.35" x14ac:dyDescent="0.5"/>
  <sheetData>
    <row r="7" spans="6:12" ht="40" customHeight="1" x14ac:dyDescent="0.5">
      <c r="F7" s="25" t="s">
        <v>0</v>
      </c>
      <c r="G7" s="26"/>
      <c r="H7" s="26"/>
      <c r="I7" s="26"/>
      <c r="J7" s="26"/>
      <c r="K7" s="26"/>
      <c r="L7" s="26"/>
    </row>
    <row r="10" spans="6:12" ht="20" customHeight="1" x14ac:dyDescent="0.6">
      <c r="F10" s="2" t="s">
        <v>1</v>
      </c>
      <c r="K10" s="3" t="s">
        <v>2</v>
      </c>
    </row>
    <row r="11" spans="6:12" ht="20" customHeight="1" x14ac:dyDescent="0.6">
      <c r="F11" s="2" t="s">
        <v>3</v>
      </c>
      <c r="K11" s="3" t="s">
        <v>4</v>
      </c>
    </row>
    <row r="12" spans="6:12" ht="20" customHeight="1" x14ac:dyDescent="0.6">
      <c r="F12" s="2" t="s">
        <v>5</v>
      </c>
      <c r="K12" s="3" t="s">
        <v>6</v>
      </c>
    </row>
    <row r="13" spans="6:12" ht="20" customHeight="1" x14ac:dyDescent="0.6">
      <c r="F13" s="2" t="s">
        <v>7</v>
      </c>
      <c r="K13" s="3">
        <v>1000</v>
      </c>
    </row>
    <row r="14" spans="6:12" ht="18" x14ac:dyDescent="0.6">
      <c r="F14" s="2"/>
    </row>
    <row r="15" spans="6:12" ht="18" x14ac:dyDescent="0.6">
      <c r="F15" s="2"/>
    </row>
    <row r="16" spans="6:12" ht="18" x14ac:dyDescent="0.6">
      <c r="F16" s="2" t="s">
        <v>8</v>
      </c>
    </row>
    <row r="17" spans="6:13" ht="50" customHeight="1" x14ac:dyDescent="0.5">
      <c r="F17" s="27" t="s">
        <v>9</v>
      </c>
      <c r="G17" s="26"/>
      <c r="H17" s="26"/>
      <c r="I17" s="26"/>
      <c r="J17" s="26"/>
      <c r="K17" s="26"/>
      <c r="L17" s="26"/>
      <c r="M17" s="26"/>
    </row>
    <row r="19" spans="6:13" ht="30" customHeight="1" x14ac:dyDescent="0.5">
      <c r="F19" s="4" t="s">
        <v>10</v>
      </c>
    </row>
    <row r="20" spans="6:13" ht="16.7" x14ac:dyDescent="0.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74"/>
  <sheetViews>
    <sheetView showGridLines="0" topLeftCell="A108" workbookViewId="0">
      <selection activeCell="F126" sqref="F126"/>
    </sheetView>
  </sheetViews>
  <sheetFormatPr defaultColWidth="10.8203125" defaultRowHeight="14.35" x14ac:dyDescent="0.5"/>
  <cols>
    <col min="4" max="4" width="100.703125" customWidth="1"/>
    <col min="5" max="5" width="20.703125" customWidth="1"/>
  </cols>
  <sheetData>
    <row r="2" spans="3:6" ht="40" customHeight="1" x14ac:dyDescent="0.5">
      <c r="D2" s="1" t="s">
        <v>11</v>
      </c>
    </row>
    <row r="6" spans="3:6" x14ac:dyDescent="0.5">
      <c r="D6" s="8" t="str">
        <f>HYPERLINK("#'Full Results'!A1", "Full Results")</f>
        <v>Full Results</v>
      </c>
    </row>
    <row r="8" spans="3:6" x14ac:dyDescent="0.5">
      <c r="D8" s="6" t="s">
        <v>12</v>
      </c>
      <c r="E8" s="6" t="s">
        <v>13</v>
      </c>
      <c r="F8" s="6" t="s">
        <v>14</v>
      </c>
    </row>
    <row r="9" spans="3:6" x14ac:dyDescent="0.5">
      <c r="C9">
        <v>1</v>
      </c>
      <c r="D9" s="8" t="str">
        <f>HYPERLINK("#'Table 1'!A1", "If you had to choose, which of the following types of infrastructure investment would prefer your Government to prioritise in your local area?Please select up to three")</f>
        <v>If you had to choose, which of the following types of infrastructure investment would prefer your Government to prioritise in your local area?Please select up to three</v>
      </c>
      <c r="E9" s="14" t="str">
        <f>HYPERLINK("#'Full Results'!A11", "11")</f>
        <v>11</v>
      </c>
      <c r="F9" t="s">
        <v>57</v>
      </c>
    </row>
    <row r="10" spans="3:6" x14ac:dyDescent="0.5">
      <c r="C10">
        <v>2</v>
      </c>
      <c r="D10" s="8" t="str">
        <f>HYPERLINK("#'Table 2'!A1", "Which, if any, of the following areas would you support your government spending more on research on?Please select all that apply.")</f>
        <v>Which, if any, of the following areas would you support your government spending more on research on?Please select all that apply.</v>
      </c>
      <c r="E10" s="14" t="str">
        <f>HYPERLINK("#'Full Results'!A21", "21")</f>
        <v>21</v>
      </c>
      <c r="F10" t="s">
        <v>57</v>
      </c>
    </row>
    <row r="11" spans="3:6" x14ac:dyDescent="0.5">
      <c r="C11">
        <v>3</v>
      </c>
      <c r="D11" s="8" t="str">
        <f>HYPERLINK("#'Table 3'!A1", "Which, if any, of the following sectors do you think is most likely to be important to your country’s economy in the next decade?Please select up to three")</f>
        <v>Which, if any, of the following sectors do you think is most likely to be important to your country’s economy in the next decade?Please select up to three</v>
      </c>
      <c r="E11" s="14" t="str">
        <f>HYPERLINK("#'Full Results'!A29", "29")</f>
        <v>29</v>
      </c>
      <c r="F11" t="s">
        <v>57</v>
      </c>
    </row>
    <row r="12" spans="3:6" x14ac:dyDescent="0.5">
      <c r="C12">
        <v>4</v>
      </c>
      <c r="D12" s="8" t="str">
        <f>HYPERLINK("#'Table 4'!A1", "And which would you say have done the best job of innovating in the last decade?Please select up to three")</f>
        <v>And which would you say have done the best job of innovating in the last decade?Please select up to three</v>
      </c>
      <c r="E12" s="14" t="str">
        <f>HYPERLINK("#'Full Results'!A44", "44")</f>
        <v>44</v>
      </c>
      <c r="F12" t="s">
        <v>57</v>
      </c>
    </row>
    <row r="13" spans="3:6" x14ac:dyDescent="0.5">
      <c r="C13">
        <v>5</v>
      </c>
      <c r="D13" s="8" t="str">
        <f>HYPERLINK("#'Table 5'!A1", "Grid Summary: Overall, how well do you think your country does in the following sectors?")</f>
        <v>Grid Summary: Overall, how well do you think your country does in the following sectors?</v>
      </c>
      <c r="E13" s="7"/>
      <c r="F13" t="s">
        <v>57</v>
      </c>
    </row>
    <row r="14" spans="3:6" x14ac:dyDescent="0.5">
      <c r="C14">
        <v>6</v>
      </c>
      <c r="D14" s="8" t="str">
        <f>HYPERLINK("#'Table 6'!A1", "Overall, how well do you think your country does in the following sectors?: Financial services")</f>
        <v>Overall, how well do you think your country does in the following sectors?: Financial services</v>
      </c>
      <c r="E14" s="14" t="str">
        <f>HYPERLINK("#'Full Results'!A59", "59")</f>
        <v>59</v>
      </c>
      <c r="F14" t="s">
        <v>57</v>
      </c>
    </row>
    <row r="15" spans="3:6" x14ac:dyDescent="0.5">
      <c r="C15">
        <v>7</v>
      </c>
      <c r="D15" s="8" t="str">
        <f>HYPERLINK("#'Table 7'!A1", "Overall, how well do you think your country does in the following sectors?: Automotive ")</f>
        <v xml:space="preserve">Overall, how well do you think your country does in the following sectors?: Automotive </v>
      </c>
      <c r="E15" s="14" t="str">
        <f>HYPERLINK("#'Full Results'!A68", "68")</f>
        <v>68</v>
      </c>
      <c r="F15" t="s">
        <v>57</v>
      </c>
    </row>
    <row r="16" spans="3:6" x14ac:dyDescent="0.5">
      <c r="C16">
        <v>8</v>
      </c>
      <c r="D16" s="8" t="str">
        <f>HYPERLINK("#'Table 8'!A1", "Overall, how well do you think your country does in the following sectors?: Digital technology")</f>
        <v>Overall, how well do you think your country does in the following sectors?: Digital technology</v>
      </c>
      <c r="E16" s="14" t="str">
        <f>HYPERLINK("#'Full Results'!A77", "77")</f>
        <v>77</v>
      </c>
      <c r="F16" t="s">
        <v>57</v>
      </c>
    </row>
    <row r="17" spans="3:6" x14ac:dyDescent="0.5">
      <c r="C17">
        <v>9</v>
      </c>
      <c r="D17" s="8" t="str">
        <f>HYPERLINK("#'Table 9'!A1", " How confident or unconfident are you in your Government’s ability to grow its digital technology sector in the next five years?")</f>
        <v xml:space="preserve"> How confident or unconfident are you in your Government’s ability to grow its digital technology sector in the next five years?</v>
      </c>
      <c r="E17" s="14" t="str">
        <f>HYPERLINK("#'Full Results'!A86", "86")</f>
        <v>86</v>
      </c>
      <c r="F17" t="s">
        <v>57</v>
      </c>
    </row>
    <row r="18" spans="3:6" x14ac:dyDescent="0.5">
      <c r="C18">
        <v>10</v>
      </c>
      <c r="D18" s="8" t="str">
        <f>HYPERLINK("#'Table 10'!A1", " Which of the following is closest to your view?")</f>
        <v xml:space="preserve"> Which of the following is closest to your view?</v>
      </c>
      <c r="E18" s="14" t="str">
        <f>HYPERLINK("#'Full Results'!A98", "98")</f>
        <v>98</v>
      </c>
      <c r="F18" t="s">
        <v>57</v>
      </c>
    </row>
    <row r="19" spans="3:6" x14ac:dyDescent="0.5">
      <c r="C19">
        <v>11</v>
      </c>
      <c r="D19" s="8" t="str">
        <f>HYPERLINK("#'Table 11'!A1", "Which, if any, of the following technologies do you use regularly?Please select all that apply")</f>
        <v>Which, if any, of the following technologies do you use regularly?Please select all that apply</v>
      </c>
      <c r="E19" s="14" t="str">
        <f>HYPERLINK("#'Full Results'!A105", "105")</f>
        <v>105</v>
      </c>
      <c r="F19" t="s">
        <v>57</v>
      </c>
    </row>
    <row r="20" spans="3:6" x14ac:dyDescent="0.5">
      <c r="C20">
        <v>12</v>
      </c>
      <c r="D20" s="8" t="str">
        <f>HYPERLINK("#'Table 12'!A1", " Compared to the average person in your country, would you say that you are an early adopter of new technology?")</f>
        <v xml:space="preserve"> Compared to the average person in your country, would you say that you are an early adopter of new technology?</v>
      </c>
      <c r="E20" s="14" t="str">
        <f>HYPERLINK("#'Full Results'!A117", "117")</f>
        <v>117</v>
      </c>
      <c r="F20" t="s">
        <v>57</v>
      </c>
    </row>
    <row r="21" spans="3:6" x14ac:dyDescent="0.5">
      <c r="C21">
        <v>13</v>
      </c>
      <c r="D21" s="8" t="str">
        <f>HYPERLINK("#'Table 13'!A1", "Which, if any, of the following types of apps or websites do you use regularly?Please select all that apply")</f>
        <v>Which, if any, of the following types of apps or websites do you use regularly?Please select all that apply</v>
      </c>
      <c r="E21" s="14" t="str">
        <f>HYPERLINK("#'Full Results'!A124", "124")</f>
        <v>124</v>
      </c>
      <c r="F21" t="s">
        <v>57</v>
      </c>
    </row>
    <row r="22" spans="3:6" x14ac:dyDescent="0.5">
      <c r="C22">
        <v>14</v>
      </c>
      <c r="D22" s="8" t="str">
        <f>HYPERLINK("#'Table 14'!A1", "Grid Summary: Overall, how satisfied or unsatisfied are you with the speed and reliability of your Internet connection in the following locations?")</f>
        <v>Grid Summary: Overall, how satisfied or unsatisfied are you with the speed and reliability of your Internet connection in the following locations?</v>
      </c>
      <c r="E22" s="7"/>
      <c r="F22" t="s">
        <v>57</v>
      </c>
    </row>
    <row r="23" spans="3:6" x14ac:dyDescent="0.5">
      <c r="C23">
        <v>15</v>
      </c>
      <c r="D23" s="8" t="str">
        <f>HYPERLINK("#'Table 15'!A1", "Overall, how satisfied or unsatisfied are you with the speed and reliability of your Internet connection in the following locations?: At home")</f>
        <v>Overall, how satisfied or unsatisfied are you with the speed and reliability of your Internet connection in the following locations?: At home</v>
      </c>
      <c r="E23" s="14" t="str">
        <f>HYPERLINK("#'Full Results'!A142", "142")</f>
        <v>142</v>
      </c>
      <c r="F23" t="s">
        <v>57</v>
      </c>
    </row>
    <row r="24" spans="3:6" x14ac:dyDescent="0.5">
      <c r="C24">
        <v>16</v>
      </c>
      <c r="D24" s="8" t="str">
        <f>HYPERLINK("#'Table 16'!A1", "Overall, how satisfied or unsatisfied are you with the speed and reliability of your Internet connection in the following locations?: While travelling")</f>
        <v>Overall, how satisfied or unsatisfied are you with the speed and reliability of your Internet connection in the following locations?: While travelling</v>
      </c>
      <c r="E24" s="14" t="str">
        <f>HYPERLINK("#'Full Results'!A154", "154")</f>
        <v>154</v>
      </c>
      <c r="F24" t="s">
        <v>57</v>
      </c>
    </row>
    <row r="25" spans="3:6" x14ac:dyDescent="0.5">
      <c r="C25">
        <v>17</v>
      </c>
      <c r="D25" s="8" t="str">
        <f>HYPERLINK("#'Table 17'!A1", "Overall, how satisfied or unsatisfied are you with the speed and reliability of your Internet connection in the following locations?: At work")</f>
        <v>Overall, how satisfied or unsatisfied are you with the speed and reliability of your Internet connection in the following locations?: At work</v>
      </c>
      <c r="E25" s="14" t="str">
        <f>HYPERLINK("#'Full Results'!A166", "166")</f>
        <v>166</v>
      </c>
      <c r="F25" t="s">
        <v>540</v>
      </c>
    </row>
    <row r="26" spans="3:6" x14ac:dyDescent="0.5">
      <c r="C26">
        <v>18</v>
      </c>
      <c r="D26" s="8" t="str">
        <f>HYPERLINK("#'Table 18'!A1", "Which, if any, of the following activities have you used a website or app to do in the last year?Please select all that apply")</f>
        <v>Which, if any, of the following activities have you used a website or app to do in the last year?Please select all that apply</v>
      </c>
      <c r="E26" s="14" t="str">
        <f>HYPERLINK("#'Full Results'!A178", "178")</f>
        <v>178</v>
      </c>
      <c r="F26" t="s">
        <v>57</v>
      </c>
    </row>
    <row r="27" spans="3:6" x14ac:dyDescent="0.5">
      <c r="C27">
        <v>19</v>
      </c>
      <c r="D27" s="8" t="str">
        <f>HYPERLINK("#'Table 19'!A1", "And which, if any, of the same list activities did you use a website or app to do for the first time in the last two years?Please select all that apply")</f>
        <v>And which, if any, of the same list activities did you use a website or app to do for the first time in the last two years?Please select all that apply</v>
      </c>
      <c r="E27" s="14" t="str">
        <f>HYPERLINK("#'Full Results'!A195", "195")</f>
        <v>195</v>
      </c>
      <c r="F27" t="s">
        <v>57</v>
      </c>
    </row>
    <row r="28" spans="3:6" x14ac:dyDescent="0.5">
      <c r="C28">
        <v>20</v>
      </c>
      <c r="D28" s="8" t="str">
        <f>HYPERLINK("#'Table 20'!A1", " How much time do you spend on an average working day working out to do something which you at first didn’t know how to do on the computer?For example, working out how to correctly format a file, share a link to a video call, or write a spreadshe...")</f>
        <v xml:space="preserve"> How much time do you spend on an average working day working out to do something which you at first didn’t know how to do on the computer?For example, working out how to correctly format a file, share a link to a video call, or write a spreadshe...</v>
      </c>
      <c r="E28" s="14" t="str">
        <f>HYPERLINK("#'Full Results'!A212", "212")</f>
        <v>212</v>
      </c>
      <c r="F28" t="s">
        <v>541</v>
      </c>
    </row>
    <row r="29" spans="3:6" x14ac:dyDescent="0.5">
      <c r="C29">
        <v>21</v>
      </c>
      <c r="D29" s="8" t="str">
        <f>HYPERLINK("#'Table 21'!A1", "Grid Summary: How confident or unconfident would you be that you could perform the following digital activities?")</f>
        <v>Grid Summary: How confident or unconfident would you be that you could perform the following digital activities?</v>
      </c>
      <c r="E29" s="7"/>
      <c r="F29" t="s">
        <v>57</v>
      </c>
    </row>
    <row r="30" spans="3:6" x14ac:dyDescent="0.5">
      <c r="C30">
        <v>22</v>
      </c>
      <c r="D30" s="8" t="str">
        <f>HYPERLINK("#'Table 22'!A1", "How confident or unconfident would you be that you could perform the following digital activities?: Save a document")</f>
        <v>How confident or unconfident would you be that you could perform the following digital activities?: Save a document</v>
      </c>
      <c r="E30" s="14" t="str">
        <f>HYPERLINK("#'Full Results'!A222", "222")</f>
        <v>222</v>
      </c>
      <c r="F30" t="s">
        <v>57</v>
      </c>
    </row>
    <row r="31" spans="3:6" x14ac:dyDescent="0.5">
      <c r="C31">
        <v>23</v>
      </c>
      <c r="D31" s="8" t="str">
        <f>HYPERLINK("#'Table 23'!A1", "How confident or unconfident would you be that you could perform the following digital activities?: Tracking changes in a document")</f>
        <v>How confident or unconfident would you be that you could perform the following digital activities?: Tracking changes in a document</v>
      </c>
      <c r="E31" s="14" t="str">
        <f>HYPERLINK("#'Full Results'!A234", "234")</f>
        <v>234</v>
      </c>
      <c r="F31" t="s">
        <v>57</v>
      </c>
    </row>
    <row r="32" spans="3:6" x14ac:dyDescent="0.5">
      <c r="C32">
        <v>24</v>
      </c>
      <c r="D32" s="8" t="str">
        <f>HYPERLINK("#'Table 24'!A1", "How confident or unconfident would you be that you could perform the following digital activities?: Send an email")</f>
        <v>How confident or unconfident would you be that you could perform the following digital activities?: Send an email</v>
      </c>
      <c r="E32" s="14" t="str">
        <f>HYPERLINK("#'Full Results'!A246", "246")</f>
        <v>246</v>
      </c>
      <c r="F32" t="s">
        <v>57</v>
      </c>
    </row>
    <row r="33" spans="3:6" x14ac:dyDescent="0.5">
      <c r="C33">
        <v>25</v>
      </c>
      <c r="D33" s="8" t="str">
        <f>HYPERLINK("#'Table 25'!A1", "How confident or unconfident would you be that you could perform the following digital activities?: Share a file online")</f>
        <v>How confident or unconfident would you be that you could perform the following digital activities?: Share a file online</v>
      </c>
      <c r="E33" s="14" t="str">
        <f>HYPERLINK("#'Full Results'!A258", "258")</f>
        <v>258</v>
      </c>
      <c r="F33" t="s">
        <v>57</v>
      </c>
    </row>
    <row r="34" spans="3:6" x14ac:dyDescent="0.5">
      <c r="C34">
        <v>26</v>
      </c>
      <c r="D34" s="8" t="str">
        <f>HYPERLINK("#'Table 26'!A1", "How confident or unconfident would you be that you could perform the following digital activities?: Post something on social media")</f>
        <v>How confident or unconfident would you be that you could perform the following digital activities?: Post something on social media</v>
      </c>
      <c r="E34" s="14" t="str">
        <f>HYPERLINK("#'Full Results'!A270", "270")</f>
        <v>270</v>
      </c>
      <c r="F34" t="s">
        <v>57</v>
      </c>
    </row>
    <row r="35" spans="3:6" x14ac:dyDescent="0.5">
      <c r="C35">
        <v>27</v>
      </c>
      <c r="D35" s="8" t="str">
        <f>HYPERLINK("#'Table 27'!A1", "How confident or unconfident would you be that you could perform the following digital activities?: Create a spreadsheet to track your budget")</f>
        <v>How confident or unconfident would you be that you could perform the following digital activities?: Create a spreadsheet to track your budget</v>
      </c>
      <c r="E35" s="14" t="str">
        <f>HYPERLINK("#'Full Results'!A282", "282")</f>
        <v>282</v>
      </c>
      <c r="F35" t="s">
        <v>57</v>
      </c>
    </row>
    <row r="36" spans="3:6" x14ac:dyDescent="0.5">
      <c r="C36">
        <v>28</v>
      </c>
      <c r="D36" s="8" t="str">
        <f>HYPERLINK("#'Table 28'!A1", "How confident or unconfident would you be that you could perform the following digital activities?: Find a good price for a product online")</f>
        <v>How confident or unconfident would you be that you could perform the following digital activities?: Find a good price for a product online</v>
      </c>
      <c r="E36" s="14" t="str">
        <f>HYPERLINK("#'Full Results'!A294", "294")</f>
        <v>294</v>
      </c>
      <c r="F36" t="s">
        <v>57</v>
      </c>
    </row>
    <row r="37" spans="3:6" x14ac:dyDescent="0.5">
      <c r="C37">
        <v>29</v>
      </c>
      <c r="D37" s="8" t="str">
        <f>HYPERLINK("#'Table 29'!A1", "How confident or unconfident would you be that you could perform the following digital activities?: Research a topic")</f>
        <v>How confident or unconfident would you be that you could perform the following digital activities?: Research a topic</v>
      </c>
      <c r="E37" s="14" t="str">
        <f>HYPERLINK("#'Full Results'!A306", "306")</f>
        <v>306</v>
      </c>
      <c r="F37" t="s">
        <v>57</v>
      </c>
    </row>
    <row r="38" spans="3:6" x14ac:dyDescent="0.5">
      <c r="C38">
        <v>30</v>
      </c>
      <c r="D38" s="8" t="str">
        <f>HYPERLINK("#'Table 30'!A1", "How confident or unconfident would you be that you could perform the following digital activities?: Edit a photo")</f>
        <v>How confident or unconfident would you be that you could perform the following digital activities?: Edit a photo</v>
      </c>
      <c r="E38" s="14" t="str">
        <f>HYPERLINK("#'Full Results'!A318", "318")</f>
        <v>318</v>
      </c>
      <c r="F38" t="s">
        <v>57</v>
      </c>
    </row>
    <row r="39" spans="3:6" x14ac:dyDescent="0.5">
      <c r="C39">
        <v>31</v>
      </c>
      <c r="D39" s="8" t="str">
        <f>HYPERLINK("#'Table 31'!A1", "How confident or unconfident would you be that you could perform the following digital activities?: Create your own website")</f>
        <v>How confident or unconfident would you be that you could perform the following digital activities?: Create your own website</v>
      </c>
      <c r="E39" s="14" t="str">
        <f>HYPERLINK("#'Full Results'!A330", "330")</f>
        <v>330</v>
      </c>
      <c r="F39" t="s">
        <v>57</v>
      </c>
    </row>
    <row r="40" spans="3:6" x14ac:dyDescent="0.5">
      <c r="C40">
        <v>32</v>
      </c>
      <c r="D40" s="8" t="str">
        <f>HYPERLINK("#'Table 32'!A1", "How confident or unconfident would you be that you could perform the following digital activities?: Program a small application")</f>
        <v>How confident or unconfident would you be that you could perform the following digital activities?: Program a small application</v>
      </c>
      <c r="E40" s="14" t="str">
        <f>HYPERLINK("#'Full Results'!A342", "342")</f>
        <v>342</v>
      </c>
      <c r="F40" t="s">
        <v>57</v>
      </c>
    </row>
    <row r="41" spans="3:6" x14ac:dyDescent="0.5">
      <c r="C41">
        <v>33</v>
      </c>
      <c r="D41" s="8" t="str">
        <f>HYPERLINK("#'Table 33'!A1", "How confident or unconfident would you be that you could perform the following digital activities?: Build a machine learning model")</f>
        <v>How confident or unconfident would you be that you could perform the following digital activities?: Build a machine learning model</v>
      </c>
      <c r="E41" s="14" t="str">
        <f>HYPERLINK("#'Full Results'!A354", "354")</f>
        <v>354</v>
      </c>
      <c r="F41" t="s">
        <v>57</v>
      </c>
    </row>
    <row r="42" spans="3:6" x14ac:dyDescent="0.5">
      <c r="C42">
        <v>34</v>
      </c>
      <c r="D42" s="8" t="str">
        <f>HYPERLINK("#'Table 34'!A1", "How confident or unconfident would you be that you could perform the following digital activities?: Book an appointment with a doctor")</f>
        <v>How confident or unconfident would you be that you could perform the following digital activities?: Book an appointment with a doctor</v>
      </c>
      <c r="E42" s="14" t="str">
        <f>HYPERLINK("#'Full Results'!A366", "366")</f>
        <v>366</v>
      </c>
      <c r="F42" t="s">
        <v>57</v>
      </c>
    </row>
    <row r="43" spans="3:6" x14ac:dyDescent="0.5">
      <c r="C43">
        <v>35</v>
      </c>
      <c r="D43" s="8" t="str">
        <f>HYPERLINK("#'Table 35'!A1", "How confident or unconfident would you be that you could perform the following digital activities?: Schedule a video meeting")</f>
        <v>How confident or unconfident would you be that you could perform the following digital activities?: Schedule a video meeting</v>
      </c>
      <c r="E43" s="14" t="str">
        <f>HYPERLINK("#'Full Results'!A378", "378")</f>
        <v>378</v>
      </c>
      <c r="F43" t="s">
        <v>57</v>
      </c>
    </row>
    <row r="44" spans="3:6" x14ac:dyDescent="0.5">
      <c r="C44">
        <v>36</v>
      </c>
      <c r="D44" s="8" t="str">
        <f>HYPERLINK("#'Table 36'!A1", "How confident or unconfident would you be that you could perform the following digital activities?: Use two-factor authentication")</f>
        <v>How confident or unconfident would you be that you could perform the following digital activities?: Use two-factor authentication</v>
      </c>
      <c r="E44" s="14" t="str">
        <f>HYPERLINK("#'Full Results'!A390", "390")</f>
        <v>390</v>
      </c>
      <c r="F44" t="s">
        <v>57</v>
      </c>
    </row>
    <row r="45" spans="3:6" x14ac:dyDescent="0.5">
      <c r="C45">
        <v>37</v>
      </c>
      <c r="D45" s="8" t="str">
        <f>HYPERLINK("#'Table 37'!A1", "How confident or unconfident would you be that you could perform the following digital activities?: Edit a video")</f>
        <v>How confident or unconfident would you be that you could perform the following digital activities?: Edit a video</v>
      </c>
      <c r="E45" s="14" t="str">
        <f>HYPERLINK("#'Full Results'!A402", "402")</f>
        <v>402</v>
      </c>
      <c r="F45" t="s">
        <v>57</v>
      </c>
    </row>
    <row r="46" spans="3:6" x14ac:dyDescent="0.5">
      <c r="C46">
        <v>38</v>
      </c>
      <c r="D46" s="8" t="str">
        <f>HYPERLINK("#'Table 38'!A1", "How confident or unconfident would you be that you could perform the following digital activities?: Analyse a large dataset that wouldn’t fit into a spreadsheet")</f>
        <v>How confident or unconfident would you be that you could perform the following digital activities?: Analyse a large dataset that wouldn’t fit into a spreadsheet</v>
      </c>
      <c r="E46" s="14" t="str">
        <f>HYPERLINK("#'Full Results'!A414", "414")</f>
        <v>414</v>
      </c>
      <c r="F46" t="s">
        <v>57</v>
      </c>
    </row>
    <row r="47" spans="3:6" x14ac:dyDescent="0.5">
      <c r="C47">
        <v>39</v>
      </c>
      <c r="D47" s="8" t="str">
        <f>HYPERLINK("#'Table 39'!A1", "Grid Summary: In the last three months, have you used the Internet or a software to do any of the following?")</f>
        <v>Grid Summary: In the last three months, have you used the Internet or a software to do any of the following?</v>
      </c>
      <c r="E47" s="7"/>
      <c r="F47" t="s">
        <v>57</v>
      </c>
    </row>
    <row r="48" spans="3:6" x14ac:dyDescent="0.5">
      <c r="C48">
        <v>40</v>
      </c>
      <c r="D48" s="8" t="str">
        <f>HYPERLINK("#'Table 40'!A1", "In the last three months, have you used the Internet or a software to do any of the following?: Copied or moved files or folders")</f>
        <v>In the last three months, have you used the Internet or a software to do any of the following?: Copied or moved files or folders</v>
      </c>
      <c r="E48" s="14" t="str">
        <f>HYPERLINK("#'Full Results'!A426", "426")</f>
        <v>426</v>
      </c>
      <c r="F48" t="s">
        <v>57</v>
      </c>
    </row>
    <row r="49" spans="3:6" x14ac:dyDescent="0.5">
      <c r="C49">
        <v>41</v>
      </c>
      <c r="D49" s="8" t="str">
        <f>HYPERLINK("#'Table 41'!A1", "In the last three months, have you used the Internet or a software to do any of the following?: Saved files on Internet storage space")</f>
        <v>In the last three months, have you used the Internet or a software to do any of the following?: Saved files on Internet storage space</v>
      </c>
      <c r="E49" s="14" t="str">
        <f>HYPERLINK("#'Full Results'!A432", "432")</f>
        <v>432</v>
      </c>
      <c r="F49" t="s">
        <v>57</v>
      </c>
    </row>
    <row r="50" spans="3:6" x14ac:dyDescent="0.5">
      <c r="C50">
        <v>42</v>
      </c>
      <c r="D50" s="8" t="str">
        <f>HYPERLINK("#'Table 42'!A1", "In the last three months, have you used the Internet or a software to do any of the following?: Obtained information from public authorities/services' websites")</f>
        <v>In the last three months, have you used the Internet or a software to do any of the following?: Obtained information from public authorities/services' websites</v>
      </c>
      <c r="E50" s="14" t="str">
        <f>HYPERLINK("#'Full Results'!A438", "438")</f>
        <v>438</v>
      </c>
      <c r="F50" t="s">
        <v>57</v>
      </c>
    </row>
    <row r="51" spans="3:6" x14ac:dyDescent="0.5">
      <c r="C51">
        <v>43</v>
      </c>
      <c r="D51" s="8" t="str">
        <f>HYPERLINK("#'Table 43'!A1", "In the last three months, have you used the Internet or a software to do any of the following?: Finding information about goods or services")</f>
        <v>In the last three months, have you used the Internet or a software to do any of the following?: Finding information about goods or services</v>
      </c>
      <c r="E51" s="14" t="str">
        <f>HYPERLINK("#'Full Results'!A444", "444")</f>
        <v>444</v>
      </c>
      <c r="F51" t="s">
        <v>57</v>
      </c>
    </row>
    <row r="52" spans="3:6" x14ac:dyDescent="0.5">
      <c r="C52">
        <v>44</v>
      </c>
      <c r="D52" s="8" t="str">
        <f>HYPERLINK("#'Table 44'!A1", "In the last three months, have you used the Internet or a software to do any of the following?: Seeking health-related information")</f>
        <v>In the last three months, have you used the Internet or a software to do any of the following?: Seeking health-related information</v>
      </c>
      <c r="E52" s="14" t="str">
        <f>HYPERLINK("#'Full Results'!A450", "450")</f>
        <v>450</v>
      </c>
      <c r="F52" t="s">
        <v>57</v>
      </c>
    </row>
    <row r="53" spans="3:6" x14ac:dyDescent="0.5">
      <c r="C53">
        <v>45</v>
      </c>
      <c r="D53" s="8" t="str">
        <f>HYPERLINK("#'Table 45'!A1", "In the last three months, have you used the Internet or a software to do any of the following?: Sending/receiving emails")</f>
        <v>In the last three months, have you used the Internet or a software to do any of the following?: Sending/receiving emails</v>
      </c>
      <c r="E53" s="14" t="str">
        <f>HYPERLINK("#'Full Results'!A456", "456")</f>
        <v>456</v>
      </c>
      <c r="F53" t="s">
        <v>57</v>
      </c>
    </row>
    <row r="54" spans="3:6" x14ac:dyDescent="0.5">
      <c r="C54">
        <v>46</v>
      </c>
      <c r="D54" s="8" t="str">
        <f>HYPERLINK("#'Table 46'!A1", "In the last three months, have you used the Internet or a software to do any of the following?: Participating in social networks")</f>
        <v>In the last three months, have you used the Internet or a software to do any of the following?: Participating in social networks</v>
      </c>
      <c r="E54" s="14" t="str">
        <f>HYPERLINK("#'Full Results'!A462", "462")</f>
        <v>462</v>
      </c>
      <c r="F54" t="s">
        <v>57</v>
      </c>
    </row>
    <row r="55" spans="3:6" x14ac:dyDescent="0.5">
      <c r="C55">
        <v>47</v>
      </c>
      <c r="D55" s="8" t="str">
        <f>HYPERLINK("#'Table 47'!A1", "In the last three months, have you used the Internet or a software to do any of the following?: Telephoning/video calls over the internet")</f>
        <v>In the last three months, have you used the Internet or a software to do any of the following?: Telephoning/video calls over the internet</v>
      </c>
      <c r="E55" s="14" t="str">
        <f>HYPERLINK("#'Full Results'!A468", "468")</f>
        <v>468</v>
      </c>
      <c r="F55" t="s">
        <v>57</v>
      </c>
    </row>
    <row r="56" spans="3:6" x14ac:dyDescent="0.5">
      <c r="C56">
        <v>48</v>
      </c>
      <c r="D56" s="8" t="str">
        <f>HYPERLINK("#'Table 48'!A1", "In the last three months, have you used the Internet or a software to do any of the following?: Uploading self-created content to any website to be shared")</f>
        <v>In the last three months, have you used the Internet or a software to do any of the following?: Uploading self-created content to any website to be shared</v>
      </c>
      <c r="E56" s="14" t="str">
        <f>HYPERLINK("#'Full Results'!A474", "474")</f>
        <v>474</v>
      </c>
      <c r="F56" t="s">
        <v>57</v>
      </c>
    </row>
    <row r="57" spans="3:6" x14ac:dyDescent="0.5">
      <c r="C57">
        <v>49</v>
      </c>
      <c r="D57" s="8" t="str">
        <f>HYPERLINK("#'Table 49'!A1", "In the last three months, have you used the Internet or a software to do any of the following?: Transferring files between computers or other devices")</f>
        <v>In the last three months, have you used the Internet or a software to do any of the following?: Transferring files between computers or other devices</v>
      </c>
      <c r="E57" s="14" t="str">
        <f>HYPERLINK("#'Full Results'!A480", "480")</f>
        <v>480</v>
      </c>
      <c r="F57" t="s">
        <v>57</v>
      </c>
    </row>
    <row r="58" spans="3:6" x14ac:dyDescent="0.5">
      <c r="C58">
        <v>50</v>
      </c>
      <c r="D58" s="8" t="str">
        <f>HYPERLINK("#'Table 50'!A1", "In the last three months, have you used the Internet or a software to do any of the following?: Installing software and applications (apps)")</f>
        <v>In the last three months, have you used the Internet or a software to do any of the following?: Installing software and applications (apps)</v>
      </c>
      <c r="E58" s="14" t="str">
        <f>HYPERLINK("#'Full Results'!A486", "486")</f>
        <v>486</v>
      </c>
      <c r="F58" t="s">
        <v>57</v>
      </c>
    </row>
    <row r="59" spans="3:6" x14ac:dyDescent="0.5">
      <c r="C59">
        <v>51</v>
      </c>
      <c r="D59" s="8" t="str">
        <f>HYPERLINK("#'Table 51'!A1", "In the last three months, have you used the Internet or a software to do any of the following?: Changing settings of any software, including operational system or security programs")</f>
        <v>In the last three months, have you used the Internet or a software to do any of the following?: Changing settings of any software, including operational system or security programs</v>
      </c>
      <c r="E59" s="14" t="str">
        <f>HYPERLINK("#'Full Results'!A492", "492")</f>
        <v>492</v>
      </c>
      <c r="F59" t="s">
        <v>57</v>
      </c>
    </row>
    <row r="60" spans="3:6" x14ac:dyDescent="0.5">
      <c r="C60">
        <v>52</v>
      </c>
      <c r="D60" s="8" t="str">
        <f>HYPERLINK("#'Table 52'!A1", "In the last three months, have you used the Internet or a software to do any of the following?: Online purchases")</f>
        <v>In the last three months, have you used the Internet or a software to do any of the following?: Online purchases</v>
      </c>
      <c r="E60" s="14" t="str">
        <f>HYPERLINK("#'Full Results'!A498", "498")</f>
        <v>498</v>
      </c>
      <c r="F60" t="s">
        <v>57</v>
      </c>
    </row>
    <row r="61" spans="3:6" x14ac:dyDescent="0.5">
      <c r="C61">
        <v>53</v>
      </c>
      <c r="D61" s="8" t="str">
        <f>HYPERLINK("#'Table 53'!A1", "In the last three months, have you used the Internet or a software to do any of the following?: Selling online")</f>
        <v>In the last three months, have you used the Internet or a software to do any of the following?: Selling online</v>
      </c>
      <c r="E61" s="14" t="str">
        <f>HYPERLINK("#'Full Results'!A504", "504")</f>
        <v>504</v>
      </c>
      <c r="F61" t="s">
        <v>57</v>
      </c>
    </row>
    <row r="62" spans="3:6" x14ac:dyDescent="0.5">
      <c r="C62">
        <v>54</v>
      </c>
      <c r="D62" s="8" t="str">
        <f>HYPERLINK("#'Table 54'!A1", "In the last three months, have you used the Internet or a software to do any of the following?: Used online learning resources")</f>
        <v>In the last three months, have you used the Internet or a software to do any of the following?: Used online learning resources</v>
      </c>
      <c r="E62" s="14" t="str">
        <f>HYPERLINK("#'Full Results'!A510", "510")</f>
        <v>510</v>
      </c>
      <c r="F62" t="s">
        <v>57</v>
      </c>
    </row>
    <row r="63" spans="3:6" x14ac:dyDescent="0.5">
      <c r="C63">
        <v>55</v>
      </c>
      <c r="D63" s="8" t="str">
        <f>HYPERLINK("#'Table 55'!A1", "In the last three months, have you used the Internet or a software to do any of the following?: Internet banking")</f>
        <v>In the last three months, have you used the Internet or a software to do any of the following?: Internet banking</v>
      </c>
      <c r="E63" s="14" t="str">
        <f>HYPERLINK("#'Full Results'!A516", "516")</f>
        <v>516</v>
      </c>
      <c r="F63" t="s">
        <v>57</v>
      </c>
    </row>
    <row r="64" spans="3:6" x14ac:dyDescent="0.5">
      <c r="C64">
        <v>56</v>
      </c>
      <c r="D64" s="8" t="str">
        <f>HYPERLINK("#'Table 56'!A1", "In the last three months, have you used the Internet or a software to do any of the following?: Used word processing software")</f>
        <v>In the last three months, have you used the Internet or a software to do any of the following?: Used word processing software</v>
      </c>
      <c r="E64" s="14" t="str">
        <f>HYPERLINK("#'Full Results'!A522", "522")</f>
        <v>522</v>
      </c>
      <c r="F64" t="s">
        <v>57</v>
      </c>
    </row>
    <row r="65" spans="3:6" x14ac:dyDescent="0.5">
      <c r="C65">
        <v>57</v>
      </c>
      <c r="D65" s="8" t="str">
        <f>HYPERLINK("#'Table 57'!A1", "In the last three months, have you used the Internet or a software to do any of the following?: Used spreadsheet software")</f>
        <v>In the last three months, have you used the Internet or a software to do any of the following?: Used spreadsheet software</v>
      </c>
      <c r="E65" s="14" t="str">
        <f>HYPERLINK("#'Full Results'!A528", "528")</f>
        <v>528</v>
      </c>
      <c r="F65" t="s">
        <v>57</v>
      </c>
    </row>
    <row r="66" spans="3:6" x14ac:dyDescent="0.5">
      <c r="C66">
        <v>58</v>
      </c>
      <c r="D66" s="8" t="str">
        <f>HYPERLINK("#'Table 58'!A1", "In the last three months, have you used the Internet or a software to do any of the following?: Used software to edit photos, video or audio files")</f>
        <v>In the last three months, have you used the Internet or a software to do any of the following?: Used software to edit photos, video or audio files</v>
      </c>
      <c r="E66" s="14" t="str">
        <f>HYPERLINK("#'Full Results'!A534", "534")</f>
        <v>534</v>
      </c>
      <c r="F66" t="s">
        <v>57</v>
      </c>
    </row>
    <row r="67" spans="3:6" x14ac:dyDescent="0.5">
      <c r="C67">
        <v>59</v>
      </c>
      <c r="D67" s="8" t="str">
        <f>HYPERLINK("#'Table 59'!A1", "In the last three months, have you used the Internet or a software to do any of the following?: Created presentation or document integrating text, pictures, tables or charts")</f>
        <v>In the last three months, have you used the Internet or a software to do any of the following?: Created presentation or document integrating text, pictures, tables or charts</v>
      </c>
      <c r="E67" s="14" t="str">
        <f>HYPERLINK("#'Full Results'!A540", "540")</f>
        <v>540</v>
      </c>
      <c r="F67" t="s">
        <v>57</v>
      </c>
    </row>
    <row r="68" spans="3:6" x14ac:dyDescent="0.5">
      <c r="C68">
        <v>60</v>
      </c>
      <c r="D68" s="8" t="str">
        <f>HYPERLINK("#'Table 60'!A1", "In the last three months, have you used the Internet or a software to do any of the following?: Used advanced functions of spreadsheet to organise and analyse data (sorting, filtering, using formulas, creating charts)")</f>
        <v>In the last three months, have you used the Internet or a software to do any of the following?: Used advanced functions of spreadsheet to organise and analyse data (sorting, filtering, using formulas, creating charts)</v>
      </c>
      <c r="E68" s="14" t="str">
        <f>HYPERLINK("#'Full Results'!A546", "546")</f>
        <v>546</v>
      </c>
      <c r="F68" t="s">
        <v>57</v>
      </c>
    </row>
    <row r="69" spans="3:6" x14ac:dyDescent="0.5">
      <c r="C69">
        <v>61</v>
      </c>
      <c r="D69" s="8" t="str">
        <f>HYPERLINK("#'Table 61'!A1", "In the last three months, have you used the Internet or a software to do any of the following?: Have written a code in a programming language")</f>
        <v>In the last three months, have you used the Internet or a software to do any of the following?: Have written a code in a programming language</v>
      </c>
      <c r="E69" s="14" t="str">
        <f>HYPERLINK("#'Full Results'!A552", "552")</f>
        <v>552</v>
      </c>
      <c r="F69" t="s">
        <v>57</v>
      </c>
    </row>
    <row r="70" spans="3:6" x14ac:dyDescent="0.5">
      <c r="C70">
        <v>62</v>
      </c>
      <c r="D70" s="8" t="str">
        <f>HYPERLINK("#'Table 62'!A1", "Where did you learn the majority of your own digital skills?Please select all that apply")</f>
        <v>Where did you learn the majority of your own digital skills?Please select all that apply</v>
      </c>
      <c r="E70" s="14" t="str">
        <f>HYPERLINK("#'Full Results'!A558", "558")</f>
        <v>558</v>
      </c>
      <c r="F70" t="s">
        <v>57</v>
      </c>
    </row>
    <row r="71" spans="3:6" x14ac:dyDescent="0.5">
      <c r="C71">
        <v>63</v>
      </c>
      <c r="D71" s="8" t="str">
        <f>HYPERLINK("#'Table 63'!A1", "Which digital skills do you think it is important for an average worker to be able to do today?Please select all that apply")</f>
        <v>Which digital skills do you think it is important for an average worker to be able to do today?Please select all that apply</v>
      </c>
      <c r="E71" s="14" t="str">
        <f>HYPERLINK("#'Full Results'!A571", "571")</f>
        <v>571</v>
      </c>
      <c r="F71" t="s">
        <v>57</v>
      </c>
    </row>
    <row r="72" spans="3:6" x14ac:dyDescent="0.5">
      <c r="C72">
        <v>64</v>
      </c>
      <c r="D72" s="8" t="str">
        <f>HYPERLINK("#'Table 64'!A1", "And which digital skills do you think it is not important for an average worker to be able to do today?Please select all that apply")</f>
        <v>And which digital skills do you think it is not important for an average worker to be able to do today?Please select all that apply</v>
      </c>
      <c r="E72" s="14" t="str">
        <f>HYPERLINK("#'Full Results'!A586", "586")</f>
        <v>586</v>
      </c>
      <c r="F72" t="s">
        <v>57</v>
      </c>
    </row>
    <row r="73" spans="3:6" x14ac:dyDescent="0.5">
      <c r="C73">
        <v>65</v>
      </c>
      <c r="D73" s="8" t="str">
        <f>HYPERLINK("#'Table 65'!A1", "Grid Summary: How important or unimportant is it to you that your child/children learn the following digital skills in school?")</f>
        <v>Grid Summary: How important or unimportant is it to you that your child/children learn the following digital skills in school?</v>
      </c>
      <c r="E73" s="7"/>
      <c r="F73" t="s">
        <v>542</v>
      </c>
    </row>
    <row r="74" spans="3:6" x14ac:dyDescent="0.5">
      <c r="C74">
        <v>66</v>
      </c>
      <c r="D74" s="8" t="str">
        <f>HYPERLINK("#'Table 66'!A1", "How important or unimportant is it to you that your child/children learn the following digital skills in school?: Share a document online")</f>
        <v>How important or unimportant is it to you that your child/children learn the following digital skills in school?: Share a document online</v>
      </c>
      <c r="E74" s="14" t="str">
        <f>HYPERLINK("#'Full Results'!A601", "601")</f>
        <v>601</v>
      </c>
      <c r="F74" t="s">
        <v>542</v>
      </c>
    </row>
    <row r="75" spans="3:6" x14ac:dyDescent="0.5">
      <c r="C75">
        <v>67</v>
      </c>
      <c r="D75" s="8" t="str">
        <f>HYPERLINK("#'Table 67'!A1", "How important or unimportant is it to you that your child/children learn the following digital skills in school?: Tracking changes in a document")</f>
        <v>How important or unimportant is it to you that your child/children learn the following digital skills in school?: Tracking changes in a document</v>
      </c>
      <c r="E75" s="14" t="str">
        <f>HYPERLINK("#'Full Results'!A613", "613")</f>
        <v>613</v>
      </c>
      <c r="F75" t="s">
        <v>542</v>
      </c>
    </row>
    <row r="76" spans="3:6" x14ac:dyDescent="0.5">
      <c r="C76">
        <v>68</v>
      </c>
      <c r="D76" s="8" t="str">
        <f>HYPERLINK("#'Table 68'!A1", "How important or unimportant is it to you that your child/children learn the following digital skills in school?: Posting responsibly on social media")</f>
        <v>How important or unimportant is it to you that your child/children learn the following digital skills in school?: Posting responsibly on social media</v>
      </c>
      <c r="E76" s="14" t="str">
        <f>HYPERLINK("#'Full Results'!A625", "625")</f>
        <v>625</v>
      </c>
      <c r="F76" t="s">
        <v>542</v>
      </c>
    </row>
    <row r="77" spans="3:6" x14ac:dyDescent="0.5">
      <c r="C77">
        <v>69</v>
      </c>
      <c r="D77" s="8" t="str">
        <f>HYPERLINK("#'Table 69'!A1", "How important or unimportant is it to you that your child/children learn the following digital skills in school?: Researching a topic online")</f>
        <v>How important or unimportant is it to you that your child/children learn the following digital skills in school?: Researching a topic online</v>
      </c>
      <c r="E77" s="14" t="str">
        <f>HYPERLINK("#'Full Results'!A637", "637")</f>
        <v>637</v>
      </c>
      <c r="F77" t="s">
        <v>542</v>
      </c>
    </row>
    <row r="78" spans="3:6" x14ac:dyDescent="0.5">
      <c r="C78">
        <v>70</v>
      </c>
      <c r="D78" s="8" t="str">
        <f>HYPERLINK("#'Table 70'!A1", "How important or unimportant is it to you that your child/children learn the following digital skills in school?: Backing up their data")</f>
        <v>How important or unimportant is it to you that your child/children learn the following digital skills in school?: Backing up their data</v>
      </c>
      <c r="E78" s="14" t="str">
        <f>HYPERLINK("#'Full Results'!A649", "649")</f>
        <v>649</v>
      </c>
      <c r="F78" t="s">
        <v>542</v>
      </c>
    </row>
    <row r="79" spans="3:6" x14ac:dyDescent="0.5">
      <c r="C79">
        <v>71</v>
      </c>
      <c r="D79" s="8" t="str">
        <f>HYPERLINK("#'Table 71'!A1", "How important or unimportant is it to you that your child/children learn the following digital skills in school?: Creating a basic spreadsheet")</f>
        <v>How important or unimportant is it to you that your child/children learn the following digital skills in school?: Creating a basic spreadsheet</v>
      </c>
      <c r="E79" s="14" t="str">
        <f>HYPERLINK("#'Full Results'!A661", "661")</f>
        <v>661</v>
      </c>
      <c r="F79" t="s">
        <v>542</v>
      </c>
    </row>
    <row r="80" spans="3:6" x14ac:dyDescent="0.5">
      <c r="C80">
        <v>72</v>
      </c>
      <c r="D80" s="8" t="str">
        <f>HYPERLINK("#'Table 72'!A1", "How important or unimportant is it to you that your child/children learn the following digital skills in school?: Learning how to program")</f>
        <v>How important or unimportant is it to you that your child/children learn the following digital skills in school?: Learning how to program</v>
      </c>
      <c r="E80" s="14" t="str">
        <f>HYPERLINK("#'Full Results'!A673", "673")</f>
        <v>673</v>
      </c>
      <c r="F80" t="s">
        <v>542</v>
      </c>
    </row>
    <row r="81" spans="3:6" x14ac:dyDescent="0.5">
      <c r="C81">
        <v>73</v>
      </c>
      <c r="D81" s="8" t="str">
        <f>HYPERLINK("#'Table 73'!A1", "How important or unimportant is it to you that your child/children learn the following digital skills in school?: Create their own website")</f>
        <v>How important or unimportant is it to you that your child/children learn the following digital skills in school?: Create their own website</v>
      </c>
      <c r="E81" s="14" t="str">
        <f>HYPERLINK("#'Full Results'!A685", "685")</f>
        <v>685</v>
      </c>
      <c r="F81" t="s">
        <v>542</v>
      </c>
    </row>
    <row r="82" spans="3:6" x14ac:dyDescent="0.5">
      <c r="C82">
        <v>74</v>
      </c>
      <c r="D82" s="8" t="str">
        <f>HYPERLINK("#'Table 74'!A1", "How important or unimportant is it to you that your child/children learn the following digital skills in school?: Build a machine learning model")</f>
        <v>How important or unimportant is it to you that your child/children learn the following digital skills in school?: Build a machine learning model</v>
      </c>
      <c r="E82" s="14" t="str">
        <f>HYPERLINK("#'Full Results'!A697", "697")</f>
        <v>697</v>
      </c>
      <c r="F82" t="s">
        <v>542</v>
      </c>
    </row>
    <row r="83" spans="3:6" x14ac:dyDescent="0.5">
      <c r="C83">
        <v>75</v>
      </c>
      <c r="D83" s="8" t="str">
        <f>HYPERLINK("#'Table 75'!A1", "Grid Summary: When choosing a digital product or service, how important or unimportant do the following features of the service tend to be?")</f>
        <v>Grid Summary: When choosing a digital product or service, how important or unimportant do the following features of the service tend to be?</v>
      </c>
      <c r="E83" s="7"/>
      <c r="F83" t="s">
        <v>57</v>
      </c>
    </row>
    <row r="84" spans="3:6" x14ac:dyDescent="0.5">
      <c r="C84">
        <v>76</v>
      </c>
      <c r="D84" s="8" t="str">
        <f>HYPERLINK("#'Table 76'!A1", "When choosing a digital product or service, how important or unimportant do the following features of the service tend to be?: Price")</f>
        <v>When choosing a digital product or service, how important or unimportant do the following features of the service tend to be?: Price</v>
      </c>
      <c r="E84" s="14" t="str">
        <f>HYPERLINK("#'Full Results'!A709", "709")</f>
        <v>709</v>
      </c>
      <c r="F84" t="s">
        <v>57</v>
      </c>
    </row>
    <row r="85" spans="3:6" x14ac:dyDescent="0.5">
      <c r="C85">
        <v>77</v>
      </c>
      <c r="D85" s="8" t="str">
        <f>HYPERLINK("#'Table 77'!A1", "When choosing a digital product or service, how important or unimportant do the following features of the service tend to be?: How easy the service is to use")</f>
        <v>When choosing a digital product or service, how important or unimportant do the following features of the service tend to be?: How easy the service is to use</v>
      </c>
      <c r="E85" s="14" t="str">
        <f>HYPERLINK("#'Full Results'!A721", "721")</f>
        <v>721</v>
      </c>
      <c r="F85" t="s">
        <v>57</v>
      </c>
    </row>
    <row r="86" spans="3:6" x14ac:dyDescent="0.5">
      <c r="C86">
        <v>78</v>
      </c>
      <c r="D86" s="8" t="str">
        <f>HYPERLINK("#'Table 78'!A1", "When choosing a digital product or service, how important or unimportant do the following features of the service tend to be?: Features offered by the service")</f>
        <v>When choosing a digital product or service, how important or unimportant do the following features of the service tend to be?: Features offered by the service</v>
      </c>
      <c r="E86" s="14" t="str">
        <f>HYPERLINK("#'Full Results'!A733", "733")</f>
        <v>733</v>
      </c>
      <c r="F86" t="s">
        <v>57</v>
      </c>
    </row>
    <row r="87" spans="3:6" x14ac:dyDescent="0.5">
      <c r="C87">
        <v>79</v>
      </c>
      <c r="D87" s="8" t="str">
        <f>HYPERLINK("#'Table 79'!A1", "When choosing a digital product or service, how important or unimportant do the following features of the service tend to be?: Ensuring data privacy")</f>
        <v>When choosing a digital product or service, how important or unimportant do the following features of the service tend to be?: Ensuring data privacy</v>
      </c>
      <c r="E87" s="14" t="str">
        <f>HYPERLINK("#'Full Results'!A745", "745")</f>
        <v>745</v>
      </c>
      <c r="F87" t="s">
        <v>57</v>
      </c>
    </row>
    <row r="88" spans="3:6" x14ac:dyDescent="0.5">
      <c r="C88">
        <v>80</v>
      </c>
      <c r="D88" s="8" t="str">
        <f>HYPERLINK("#'Table 80'!A1", "When choosing a digital product or service, how important or unimportant do the following features of the service tend to be?: Low carbon footprint")</f>
        <v>When choosing a digital product or service, how important or unimportant do the following features of the service tend to be?: Low carbon footprint</v>
      </c>
      <c r="E88" s="14" t="str">
        <f>HYPERLINK("#'Full Results'!A757", "757")</f>
        <v>757</v>
      </c>
      <c r="F88" t="s">
        <v>57</v>
      </c>
    </row>
    <row r="89" spans="3:6" x14ac:dyDescent="0.5">
      <c r="C89">
        <v>81</v>
      </c>
      <c r="D89" s="8" t="str">
        <f>HYPERLINK("#'Table 81'!A1", " Which, if any, of the following descriptions best matches your current work?")</f>
        <v xml:space="preserve"> Which, if any, of the following descriptions best matches your current work?</v>
      </c>
      <c r="E89" s="14" t="str">
        <f>HYPERLINK("#'Full Results'!A769", "769")</f>
        <v>769</v>
      </c>
      <c r="F89" t="s">
        <v>541</v>
      </c>
    </row>
    <row r="90" spans="3:6" x14ac:dyDescent="0.5">
      <c r="C90">
        <v>82</v>
      </c>
      <c r="D90" s="8" t="str">
        <f>HYPERLINK("#'Table 82'!A1", "Grid Summary: How important or unimportant are the following technologies to you personally in getting your job done?")</f>
        <v>Grid Summary: How important or unimportant are the following technologies to you personally in getting your job done?</v>
      </c>
      <c r="E90" s="7"/>
      <c r="F90" t="s">
        <v>541</v>
      </c>
    </row>
    <row r="91" spans="3:6" x14ac:dyDescent="0.5">
      <c r="C91">
        <v>83</v>
      </c>
      <c r="D91" s="8" t="str">
        <f>HYPERLINK("#'Table 83'!A1", "How important or unimportant are the following technologies to you personally in getting your job done?: Smartphone")</f>
        <v>How important or unimportant are the following technologies to you personally in getting your job done?: Smartphone</v>
      </c>
      <c r="E91" s="14" t="str">
        <f>HYPERLINK("#'Full Results'!A778", "778")</f>
        <v>778</v>
      </c>
      <c r="F91" t="s">
        <v>541</v>
      </c>
    </row>
    <row r="92" spans="3:6" x14ac:dyDescent="0.5">
      <c r="C92">
        <v>84</v>
      </c>
      <c r="D92" s="8" t="str">
        <f>HYPERLINK("#'Table 84'!A1", "How important or unimportant are the following technologies to you personally in getting your job done?: Web browser")</f>
        <v>How important or unimportant are the following technologies to you personally in getting your job done?: Web browser</v>
      </c>
      <c r="E92" s="14" t="str">
        <f>HYPERLINK("#'Full Results'!A786", "786")</f>
        <v>786</v>
      </c>
      <c r="F92" t="s">
        <v>541</v>
      </c>
    </row>
    <row r="93" spans="3:6" x14ac:dyDescent="0.5">
      <c r="C93">
        <v>85</v>
      </c>
      <c r="D93" s="8" t="str">
        <f>HYPERLINK("#'Table 85'!A1", "How important or unimportant are the following technologies to you personally in getting your job done?: Text messaging")</f>
        <v>How important or unimportant are the following technologies to you personally in getting your job done?: Text messaging</v>
      </c>
      <c r="E93" s="14" t="str">
        <f>HYPERLINK("#'Full Results'!A794", "794")</f>
        <v>794</v>
      </c>
      <c r="F93" t="s">
        <v>541</v>
      </c>
    </row>
    <row r="94" spans="3:6" x14ac:dyDescent="0.5">
      <c r="C94">
        <v>86</v>
      </c>
      <c r="D94" s="8" t="str">
        <f>HYPERLINK("#'Table 86'!A1", "How important or unimportant are the following technologies to you personally in getting your job done?: Social media")</f>
        <v>How important or unimportant are the following technologies to you personally in getting your job done?: Social media</v>
      </c>
      <c r="E94" s="14" t="str">
        <f>HYPERLINK("#'Full Results'!A802", "802")</f>
        <v>802</v>
      </c>
      <c r="F94" t="s">
        <v>541</v>
      </c>
    </row>
    <row r="95" spans="3:6" x14ac:dyDescent="0.5">
      <c r="C95">
        <v>87</v>
      </c>
      <c r="D95" s="8" t="str">
        <f>HYPERLINK("#'Table 87'!A1", "How important or unimportant are the following technologies to you personally in getting your job done?: Video chat")</f>
        <v>How important or unimportant are the following technologies to you personally in getting your job done?: Video chat</v>
      </c>
      <c r="E95" s="14" t="str">
        <f>HYPERLINK("#'Full Results'!A810", "810")</f>
        <v>810</v>
      </c>
      <c r="F95" t="s">
        <v>541</v>
      </c>
    </row>
    <row r="96" spans="3:6" x14ac:dyDescent="0.5">
      <c r="C96">
        <v>88</v>
      </c>
      <c r="D96" s="8" t="str">
        <f>HYPERLINK("#'Table 88'!A1", "How important or unimportant are the following technologies to you personally in getting your job done?: Documents")</f>
        <v>How important or unimportant are the following technologies to you personally in getting your job done?: Documents</v>
      </c>
      <c r="E96" s="14" t="str">
        <f>HYPERLINK("#'Full Results'!A818", "818")</f>
        <v>818</v>
      </c>
      <c r="F96" t="s">
        <v>541</v>
      </c>
    </row>
    <row r="97" spans="3:6" x14ac:dyDescent="0.5">
      <c r="C97">
        <v>89</v>
      </c>
      <c r="D97" s="8" t="str">
        <f>HYPERLINK("#'Table 89'!A1", "How important or unimportant are the following technologies to you personally in getting your job done?: Spreadsheets")</f>
        <v>How important or unimportant are the following technologies to you personally in getting your job done?: Spreadsheets</v>
      </c>
      <c r="E97" s="14" t="str">
        <f>HYPERLINK("#'Full Results'!A826", "826")</f>
        <v>826</v>
      </c>
      <c r="F97" t="s">
        <v>541</v>
      </c>
    </row>
    <row r="98" spans="3:6" x14ac:dyDescent="0.5">
      <c r="C98">
        <v>90</v>
      </c>
      <c r="D98" s="8" t="str">
        <f>HYPERLINK("#'Table 90'!A1", "How important or unimportant are the following technologies to you personally in getting your job done?: Programming")</f>
        <v>How important or unimportant are the following technologies to you personally in getting your job done?: Programming</v>
      </c>
      <c r="E98" s="14" t="str">
        <f>HYPERLINK("#'Full Results'!A834", "834")</f>
        <v>834</v>
      </c>
      <c r="F98" t="s">
        <v>541</v>
      </c>
    </row>
    <row r="99" spans="3:6" x14ac:dyDescent="0.5">
      <c r="C99">
        <v>91</v>
      </c>
      <c r="D99" s="8" t="str">
        <f>HYPERLINK("#'Table 91'!A1", "How important or unimportant are the following technologies to you personally in getting your job done?: AI / Machine Learning")</f>
        <v>How important or unimportant are the following technologies to you personally in getting your job done?: AI / Machine Learning</v>
      </c>
      <c r="E99" s="14" t="str">
        <f>HYPERLINK("#'Full Results'!A842", "842")</f>
        <v>842</v>
      </c>
      <c r="F99" t="s">
        <v>541</v>
      </c>
    </row>
    <row r="100" spans="3:6" x14ac:dyDescent="0.5">
      <c r="C100">
        <v>92</v>
      </c>
      <c r="D100" s="8" t="str">
        <f>HYPERLINK("#'Table 92'!A1", "Grid Summary: And how important or unimportant are the following online tools to getting your job done?")</f>
        <v>Grid Summary: And how important or unimportant are the following online tools to getting your job done?</v>
      </c>
      <c r="E100" s="7"/>
      <c r="F100" t="s">
        <v>541</v>
      </c>
    </row>
    <row r="101" spans="3:6" x14ac:dyDescent="0.5">
      <c r="C101">
        <v>93</v>
      </c>
      <c r="D101" s="8" t="str">
        <f>HYPERLINK("#'Table 93'!A1", "And how important or unimportant are the following online tools to getting your job done?: Online documents or spreadsheets")</f>
        <v>And how important or unimportant are the following online tools to getting your job done?: Online documents or spreadsheets</v>
      </c>
      <c r="E101" s="14" t="str">
        <f>HYPERLINK("#'Full Results'!A850", "850")</f>
        <v>850</v>
      </c>
      <c r="F101" t="s">
        <v>541</v>
      </c>
    </row>
    <row r="102" spans="3:6" x14ac:dyDescent="0.5">
      <c r="C102">
        <v>94</v>
      </c>
      <c r="D102" s="8" t="str">
        <f>HYPERLINK("#'Table 94'!A1", "And how important or unimportant are the following online tools to getting your job done?: Instant or messaging")</f>
        <v>And how important or unimportant are the following online tools to getting your job done?: Instant or messaging</v>
      </c>
      <c r="E102" s="14" t="str">
        <f>HYPERLINK("#'Full Results'!A858", "858")</f>
        <v>858</v>
      </c>
      <c r="F102" t="s">
        <v>541</v>
      </c>
    </row>
    <row r="103" spans="3:6" x14ac:dyDescent="0.5">
      <c r="C103">
        <v>95</v>
      </c>
      <c r="D103" s="8" t="str">
        <f>HYPERLINK("#'Table 95'!A1", "And how important or unimportant are the following online tools to getting your job done?: Video chat")</f>
        <v>And how important or unimportant are the following online tools to getting your job done?: Video chat</v>
      </c>
      <c r="E103" s="14" t="str">
        <f>HYPERLINK("#'Full Results'!A866", "866")</f>
        <v>866</v>
      </c>
      <c r="F103" t="s">
        <v>541</v>
      </c>
    </row>
    <row r="104" spans="3:6" x14ac:dyDescent="0.5">
      <c r="C104">
        <v>96</v>
      </c>
      <c r="D104" s="8" t="str">
        <f>HYPERLINK("#'Table 96'!A1", "Grid Summary: To what extent are the following preventing you, or not, from getting a better paid job?")</f>
        <v>Grid Summary: To what extent are the following preventing you, or not, from getting a better paid job?</v>
      </c>
      <c r="E104" s="7"/>
      <c r="F104" t="s">
        <v>541</v>
      </c>
    </row>
    <row r="105" spans="3:6" x14ac:dyDescent="0.5">
      <c r="C105">
        <v>97</v>
      </c>
      <c r="D105" s="8" t="str">
        <f>HYPERLINK("#'Table 97'!A1", "To what extent are the following preventing you, or not, from getting a better paid job?: Lack of digital skills")</f>
        <v>To what extent are the following preventing you, or not, from getting a better paid job?: Lack of digital skills</v>
      </c>
      <c r="E105" s="14" t="str">
        <f>HYPERLINK("#'Full Results'!A874", "874")</f>
        <v>874</v>
      </c>
      <c r="F105" t="s">
        <v>541</v>
      </c>
    </row>
    <row r="106" spans="3:6" x14ac:dyDescent="0.5">
      <c r="C106">
        <v>98</v>
      </c>
      <c r="D106" s="8" t="str">
        <f>HYPERLINK("#'Table 98'!A1", "To what extent are the following preventing you, or not, from getting a better paid job?: Gaps in employment")</f>
        <v>To what extent are the following preventing you, or not, from getting a better paid job?: Gaps in employment</v>
      </c>
      <c r="E106" s="14" t="str">
        <f>HYPERLINK("#'Full Results'!A881", "881")</f>
        <v>881</v>
      </c>
      <c r="F106" t="s">
        <v>541</v>
      </c>
    </row>
    <row r="107" spans="3:6" x14ac:dyDescent="0.5">
      <c r="C107">
        <v>99</v>
      </c>
      <c r="D107" s="8" t="str">
        <f>HYPERLINK("#'Table 99'!A1", "To what extent are the following preventing you, or not, from getting a better paid job?: Lack of formal education (e.g. university degree)")</f>
        <v>To what extent are the following preventing you, or not, from getting a better paid job?: Lack of formal education (e.g. university degree)</v>
      </c>
      <c r="E107" s="14" t="str">
        <f>HYPERLINK("#'Full Results'!A888", "888")</f>
        <v>888</v>
      </c>
      <c r="F107" t="s">
        <v>541</v>
      </c>
    </row>
    <row r="108" spans="3:6" x14ac:dyDescent="0.5">
      <c r="C108">
        <v>100</v>
      </c>
      <c r="D108" s="8" t="str">
        <f>HYPERLINK("#'Table 100'!A1", "To what extent are the following preventing you, or not, from getting a better paid job?: Caring responsibilities")</f>
        <v>To what extent are the following preventing you, or not, from getting a better paid job?: Caring responsibilities</v>
      </c>
      <c r="E108" s="14" t="str">
        <f>HYPERLINK("#'Full Results'!A895", "895")</f>
        <v>895</v>
      </c>
      <c r="F108" t="s">
        <v>541</v>
      </c>
    </row>
    <row r="109" spans="3:6" x14ac:dyDescent="0.5">
      <c r="C109">
        <v>101</v>
      </c>
      <c r="D109" s="8" t="str">
        <f>HYPERLINK("#'Table 101'!A1", "To what extent are the following preventing you, or not, from getting a better paid job?: Lack of transportation (e.g. not having access to a car)")</f>
        <v>To what extent are the following preventing you, or not, from getting a better paid job?: Lack of transportation (e.g. not having access to a car)</v>
      </c>
      <c r="E109" s="14" t="str">
        <f>HYPERLINK("#'Full Results'!A902", "902")</f>
        <v>902</v>
      </c>
      <c r="F109" t="s">
        <v>541</v>
      </c>
    </row>
    <row r="110" spans="3:6" x14ac:dyDescent="0.5">
      <c r="C110">
        <v>102</v>
      </c>
      <c r="D110" s="8" t="str">
        <f>HYPERLINK("#'Table 102'!A1", "To what extent are the following preventing you, or not, from getting a better paid job?: Lack of experience")</f>
        <v>To what extent are the following preventing you, or not, from getting a better paid job?: Lack of experience</v>
      </c>
      <c r="E110" s="14" t="str">
        <f>HYPERLINK("#'Full Results'!A909", "909")</f>
        <v>909</v>
      </c>
      <c r="F110" t="s">
        <v>541</v>
      </c>
    </row>
    <row r="111" spans="3:6" x14ac:dyDescent="0.5">
      <c r="C111">
        <v>103</v>
      </c>
      <c r="D111" s="8" t="str">
        <f>HYPERLINK("#'Table 103'!A1", " Which of the following best describes the way you currently work?")</f>
        <v xml:space="preserve"> Which of the following best describes the way you currently work?</v>
      </c>
      <c r="E111" s="14" t="str">
        <f>HYPERLINK("#'Full Results'!A916", "916")</f>
        <v>916</v>
      </c>
      <c r="F111" t="s">
        <v>541</v>
      </c>
    </row>
    <row r="112" spans="3:6" x14ac:dyDescent="0.5">
      <c r="C112">
        <v>104</v>
      </c>
      <c r="D112" s="8" t="str">
        <f>HYPERLINK("#'Table 104'!A1", " You said that you are currently working from home. Do you currently expect to continue to work from home for the foreseeable future?")</f>
        <v xml:space="preserve"> You said that you are currently working from home. Do you currently expect to continue to work from home for the foreseeable future?</v>
      </c>
      <c r="E112" s="14" t="str">
        <f>HYPERLINK("#'Full Results'!A922", "922")</f>
        <v>922</v>
      </c>
      <c r="F112" t="s">
        <v>543</v>
      </c>
    </row>
    <row r="113" spans="3:6" x14ac:dyDescent="0.5">
      <c r="C113">
        <v>105</v>
      </c>
      <c r="D113" s="8" t="str">
        <f>HYPERLINK("#'Table 105'!A1", " When you work from home, are there any digital tools or apps that you normally use at your company’s main place of work that you are not able to access? ")</f>
        <v xml:space="preserve"> When you work from home, are there any digital tools or apps that you normally use at your company’s main place of work that you are not able to access? </v>
      </c>
      <c r="E113" s="14" t="str">
        <f>HYPERLINK("#'Full Results'!A928", "928")</f>
        <v>928</v>
      </c>
      <c r="F113" t="s">
        <v>544</v>
      </c>
    </row>
    <row r="114" spans="3:6" x14ac:dyDescent="0.5">
      <c r="C114">
        <v>106</v>
      </c>
      <c r="D114" s="8" t="str">
        <f>HYPERLINK("#'Table 106'!A1", "Which government related activities have you used a website or app for?Please select all that apply")</f>
        <v>Which government related activities have you used a website or app for?Please select all that apply</v>
      </c>
      <c r="E114" s="14" t="str">
        <f>HYPERLINK("#'Full Results'!A935", "935")</f>
        <v>935</v>
      </c>
      <c r="F114" t="s">
        <v>57</v>
      </c>
    </row>
    <row r="115" spans="3:6" x14ac:dyDescent="0.5">
      <c r="C115">
        <v>107</v>
      </c>
      <c r="D115" s="8" t="str">
        <f>HYPERLINK("#'Table 107'!A1", "And which do you think you would be comfortable using a website or app for?Please select all that apply")</f>
        <v>And which do you think you would be comfortable using a website or app for?Please select all that apply</v>
      </c>
      <c r="E115" s="14" t="str">
        <f>HYPERLINK("#'Full Results'!A948", "948")</f>
        <v>948</v>
      </c>
      <c r="F115" t="s">
        <v>57</v>
      </c>
    </row>
    <row r="116" spans="3:6" x14ac:dyDescent="0.5">
      <c r="C116">
        <v>108</v>
      </c>
      <c r="D116" s="8" t="str">
        <f>HYPERLINK("#'Table 108'!A1", " Overall, how easy or difficult do you find it to use your government’s websites or apps?")</f>
        <v xml:space="preserve"> Overall, how easy or difficult do you find it to use your government’s websites or apps?</v>
      </c>
      <c r="E116" s="14" t="str">
        <f>HYPERLINK("#'Full Results'!A961", "961")</f>
        <v>961</v>
      </c>
      <c r="F116" t="s">
        <v>57</v>
      </c>
    </row>
    <row r="117" spans="3:6" x14ac:dyDescent="0.5">
      <c r="C117">
        <v>109</v>
      </c>
      <c r="D117" s="8" t="str">
        <f>HYPERLINK("#'Table 109'!A1", " If you were trying to find information or a service from your government’s website or app, how confident or unconfident are you that you could find it?")</f>
        <v xml:space="preserve"> If you were trying to find information or a service from your government’s website or app, how confident or unconfident are you that you could find it?</v>
      </c>
      <c r="E117" s="14" t="str">
        <f>HYPERLINK("#'Full Results'!A973", "973")</f>
        <v>973</v>
      </c>
      <c r="F117" t="s">
        <v>57</v>
      </c>
    </row>
    <row r="118" spans="3:6" x14ac:dyDescent="0.5">
      <c r="C118">
        <v>110</v>
      </c>
      <c r="D118" s="8" t="str">
        <f>HYPERLINK("#'Table 110'!A1", "Grid Summary: You said you had used a government website or app to do the following activities. How helpful or unhelpful did you find it?")</f>
        <v>Grid Summary: You said you had used a government website or app to do the following activities. How helpful or unhelpful did you find it?</v>
      </c>
      <c r="E118" s="7"/>
      <c r="F118" t="s">
        <v>545</v>
      </c>
    </row>
    <row r="119" spans="3:6" x14ac:dyDescent="0.5">
      <c r="C119">
        <v>111</v>
      </c>
      <c r="D119" s="8" t="str">
        <f>HYPERLINK("#'Table 111'!A1", "You said you had used a government website or app to do the following activities. How helpful or unhelpful did you find it?: Pay your taxes or a fine")</f>
        <v>You said you had used a government website or app to do the following activities. How helpful or unhelpful did you find it?: Pay your taxes or a fine</v>
      </c>
      <c r="E119" s="14" t="str">
        <f>HYPERLINK("#'Full Results'!A985", "985")</f>
        <v>985</v>
      </c>
      <c r="F119" t="s">
        <v>545</v>
      </c>
    </row>
    <row r="120" spans="3:6" x14ac:dyDescent="0.5">
      <c r="C120">
        <v>112</v>
      </c>
      <c r="D120" s="8" t="str">
        <f>HYPERLINK("#'Table 112'!A1", "You said you had used a government website or app to do the following activities. How helpful or unhelpful did you find it?: Apply for benefits")</f>
        <v>You said you had used a government website or app to do the following activities. How helpful or unhelpful did you find it?: Apply for benefits</v>
      </c>
      <c r="E120" s="14" t="str">
        <f>HYPERLINK("#'Full Results'!A993", "993")</f>
        <v>993</v>
      </c>
      <c r="F120" t="s">
        <v>545</v>
      </c>
    </row>
    <row r="121" spans="3:6" x14ac:dyDescent="0.5">
      <c r="C121">
        <v>113</v>
      </c>
      <c r="D121" s="8" t="str">
        <f>HYPERLINK("#'Table 113'!A1", "You said you had used a government website or app to do the following activities. How helpful or unhelpful did you find it?: Book a medical appointment")</f>
        <v>You said you had used a government website or app to do the following activities. How helpful or unhelpful did you find it?: Book a medical appointment</v>
      </c>
      <c r="E121" s="14" t="str">
        <f>HYPERLINK("#'Full Results'!A1001", "1001")</f>
        <v>1001</v>
      </c>
      <c r="F121" t="s">
        <v>545</v>
      </c>
    </row>
    <row r="122" spans="3:6" x14ac:dyDescent="0.5">
      <c r="C122">
        <v>114</v>
      </c>
      <c r="D122" s="8" t="str">
        <f>HYPERLINK("#'Table 114'!A1", "You said you had used a government website or app to do the following activities. How helpful or unhelpful did you find it?: Have a medical consultation")</f>
        <v>You said you had used a government website or app to do the following activities. How helpful or unhelpful did you find it?: Have a medical consultation</v>
      </c>
      <c r="E122" s="14" t="str">
        <f>HYPERLINK("#'Full Results'!A1009", "1009")</f>
        <v>1009</v>
      </c>
      <c r="F122" t="s">
        <v>545</v>
      </c>
    </row>
    <row r="123" spans="3:6" x14ac:dyDescent="0.5">
      <c r="C123">
        <v>115</v>
      </c>
      <c r="D123" s="8" t="str">
        <f>HYPERLINK("#'Table 115'!A1", "You said you had used a government website or app to do the following activities. How helpful or unhelpful did you find it?: Prove your identity")</f>
        <v>You said you had used a government website or app to do the following activities. How helpful or unhelpful did you find it?: Prove your identity</v>
      </c>
      <c r="E123" s="14" t="str">
        <f>HYPERLINK("#'Full Results'!A1017", "1017")</f>
        <v>1017</v>
      </c>
      <c r="F123" t="s">
        <v>545</v>
      </c>
    </row>
    <row r="124" spans="3:6" x14ac:dyDescent="0.5">
      <c r="C124">
        <v>116</v>
      </c>
      <c r="D124" s="8" t="str">
        <f>HYPERLINK("#'Table 116'!A1", "You said you had used a government website or app to do the following activities. How helpful or unhelpful did you find it?: Accessing medical records")</f>
        <v>You said you had used a government website or app to do the following activities. How helpful or unhelpful did you find it?: Accessing medical records</v>
      </c>
      <c r="E124" s="14" t="str">
        <f>HYPERLINK("#'Full Results'!A1025", "1025")</f>
        <v>1025</v>
      </c>
      <c r="F124" t="s">
        <v>545</v>
      </c>
    </row>
    <row r="125" spans="3:6" x14ac:dyDescent="0.5">
      <c r="C125">
        <v>117</v>
      </c>
      <c r="D125" s="8" t="str">
        <f>HYPERLINK("#'Table 117'!A1", "You said you had used a government website or app to do the following activities. How helpful or unhelpful did you find it?: Renew a passport or driving licence")</f>
        <v>You said you had used a government website or app to do the following activities. How helpful or unhelpful did you find it?: Renew a passport or driving licence</v>
      </c>
      <c r="E125" s="14" t="str">
        <f>HYPERLINK("#'Full Results'!A1033", "1033")</f>
        <v>1033</v>
      </c>
      <c r="F125" t="s">
        <v>545</v>
      </c>
    </row>
    <row r="126" spans="3:6" x14ac:dyDescent="0.5">
      <c r="C126">
        <v>118</v>
      </c>
      <c r="D126" s="8" t="str">
        <f>HYPERLINK("#'Table 118'!A1", "You said you had used a government website or app to do the following activities. How helpful or unhelpful did you find it?: Vote in an election")</f>
        <v>You said you had used a government website or app to do the following activities. How helpful or unhelpful did you find it?: Vote in an election</v>
      </c>
      <c r="E126" s="14" t="str">
        <f>HYPERLINK("#'Full Results'!A1041", "1041")</f>
        <v>1041</v>
      </c>
      <c r="F126" t="s">
        <v>545</v>
      </c>
    </row>
    <row r="127" spans="3:6" x14ac:dyDescent="0.5">
      <c r="C127">
        <v>119</v>
      </c>
      <c r="D127" s="8" t="str">
        <f>HYPERLINK("#'Table 119'!A1", " Which of the following is closest to your view?")</f>
        <v xml:space="preserve"> Which of the following is closest to your view?</v>
      </c>
      <c r="E127" s="14" t="str">
        <f>HYPERLINK("#'Full Results'!A1049", "1049")</f>
        <v>1049</v>
      </c>
      <c r="F127" t="s">
        <v>57</v>
      </c>
    </row>
    <row r="128" spans="3:6" x14ac:dyDescent="0.5">
      <c r="C128">
        <v>120</v>
      </c>
      <c r="D128" s="8" t="str">
        <f>HYPERLINK("#'Table 120'!A1", " Overall, how good or bad a job do you think your Government and public services do at taking advantage of digital technology?")</f>
        <v xml:space="preserve"> Overall, how good or bad a job do you think your Government and public services do at taking advantage of digital technology?</v>
      </c>
      <c r="E128" s="14" t="str">
        <f>HYPERLINK("#'Full Results'!A1054", "1054")</f>
        <v>1054</v>
      </c>
      <c r="F128" t="s">
        <v>57</v>
      </c>
    </row>
    <row r="129" spans="3:6" x14ac:dyDescent="0.5">
      <c r="C129">
        <v>121</v>
      </c>
      <c r="D129" s="8" t="str">
        <f>HYPERLINK("#'Table 121'!A1", "Grid Summary: For each of the below technologies, please indicate how familiar you are with the technology")</f>
        <v>Grid Summary: For each of the below technologies, please indicate how familiar you are with the technology</v>
      </c>
      <c r="E129" s="7"/>
      <c r="F129" t="s">
        <v>57</v>
      </c>
    </row>
    <row r="130" spans="3:6" x14ac:dyDescent="0.5">
      <c r="C130">
        <v>122</v>
      </c>
      <c r="D130" s="8" t="str">
        <f>HYPERLINK("#'Table 122'!A1", "For each of the below technologies, please indicate how familiar you are with the technology: Electric cars")</f>
        <v>For each of the below technologies, please indicate how familiar you are with the technology: Electric cars</v>
      </c>
      <c r="E130" s="14" t="str">
        <f>HYPERLINK("#'Full Results'!A1063", "1063")</f>
        <v>1063</v>
      </c>
      <c r="F130" t="s">
        <v>57</v>
      </c>
    </row>
    <row r="131" spans="3:6" x14ac:dyDescent="0.5">
      <c r="C131">
        <v>123</v>
      </c>
      <c r="D131" s="8" t="str">
        <f>HYPERLINK("#'Table 123'!A1", "For each of the below technologies, please indicate how familiar you are with the technology: Self-driving taxis")</f>
        <v>For each of the below technologies, please indicate how familiar you are with the technology: Self-driving taxis</v>
      </c>
      <c r="E131" s="14" t="str">
        <f>HYPERLINK("#'Full Results'!A1070", "1070")</f>
        <v>1070</v>
      </c>
      <c r="F131" t="s">
        <v>57</v>
      </c>
    </row>
    <row r="132" spans="3:6" x14ac:dyDescent="0.5">
      <c r="C132">
        <v>124</v>
      </c>
      <c r="D132" s="8" t="str">
        <f>HYPERLINK("#'Table 124'!A1", "For each of the below technologies, please indicate how familiar you are with the technology: Self-driving personal cars")</f>
        <v>For each of the below technologies, please indicate how familiar you are with the technology: Self-driving personal cars</v>
      </c>
      <c r="E132" s="14" t="str">
        <f>HYPERLINK("#'Full Results'!A1077", "1077")</f>
        <v>1077</v>
      </c>
      <c r="F132" t="s">
        <v>57</v>
      </c>
    </row>
    <row r="133" spans="3:6" x14ac:dyDescent="0.5">
      <c r="C133">
        <v>125</v>
      </c>
      <c r="D133" s="8" t="str">
        <f>HYPERLINK("#'Table 125'!A1", "For each of the below technologies, please indicate how familiar you are with the technology: The Metaverse")</f>
        <v>For each of the below technologies, please indicate how familiar you are with the technology: The Metaverse</v>
      </c>
      <c r="E133" s="14" t="str">
        <f>HYPERLINK("#'Full Results'!A1084", "1084")</f>
        <v>1084</v>
      </c>
      <c r="F133" t="s">
        <v>57</v>
      </c>
    </row>
    <row r="134" spans="3:6" x14ac:dyDescent="0.5">
      <c r="C134">
        <v>126</v>
      </c>
      <c r="D134" s="8" t="str">
        <f>HYPERLINK("#'Table 126'!A1", "For each of the below technologies, please indicate how familiar you are with the technology: Advanced virtual reality headsets")</f>
        <v>For each of the below technologies, please indicate how familiar you are with the technology: Advanced virtual reality headsets</v>
      </c>
      <c r="E134" s="14" t="str">
        <f>HYPERLINK("#'Full Results'!A1091", "1091")</f>
        <v>1091</v>
      </c>
      <c r="F134" t="s">
        <v>57</v>
      </c>
    </row>
    <row r="135" spans="3:6" x14ac:dyDescent="0.5">
      <c r="C135">
        <v>127</v>
      </c>
      <c r="D135" s="8" t="str">
        <f>HYPERLINK("#'Table 127'!A1", "For each of the below technologies, please indicate how familiar you are with the technology: Household robots")</f>
        <v>For each of the below technologies, please indicate how familiar you are with the technology: Household robots</v>
      </c>
      <c r="E135" s="14" t="str">
        <f>HYPERLINK("#'Full Results'!A1098", "1098")</f>
        <v>1098</v>
      </c>
      <c r="F135" t="s">
        <v>57</v>
      </c>
    </row>
    <row r="136" spans="3:6" x14ac:dyDescent="0.5">
      <c r="C136">
        <v>128</v>
      </c>
      <c r="D136" s="8" t="str">
        <f>HYPERLINK("#'Table 128'!A1", "For each of the below technologies, please indicate how familiar you are with the technology: Drone delivery")</f>
        <v>For each of the below technologies, please indicate how familiar you are with the technology: Drone delivery</v>
      </c>
      <c r="E136" s="14" t="str">
        <f>HYPERLINK("#'Full Results'!A1105", "1105")</f>
        <v>1105</v>
      </c>
      <c r="F136" t="s">
        <v>57</v>
      </c>
    </row>
    <row r="137" spans="3:6" x14ac:dyDescent="0.5">
      <c r="C137">
        <v>129</v>
      </c>
      <c r="D137" s="8" t="str">
        <f>HYPERLINK("#'Table 129'!A1", "For each of the below technologies, please indicate how familiar you are with the technology: Augmented reality headsets")</f>
        <v>For each of the below technologies, please indicate how familiar you are with the technology: Augmented reality headsets</v>
      </c>
      <c r="E137" s="14" t="str">
        <f>HYPERLINK("#'Full Results'!A1112", "1112")</f>
        <v>1112</v>
      </c>
      <c r="F137" t="s">
        <v>57</v>
      </c>
    </row>
    <row r="138" spans="3:6" x14ac:dyDescent="0.5">
      <c r="C138">
        <v>130</v>
      </c>
      <c r="D138" s="8" t="str">
        <f>HYPERLINK("#'Table 130'!A1", "For each of the below technologies, please indicate how familiar you are with the technology: Artificial Intelligence assistants at work")</f>
        <v>For each of the below technologies, please indicate how familiar you are with the technology: Artificial Intelligence assistants at work</v>
      </c>
      <c r="E138" s="14" t="str">
        <f>HYPERLINK("#'Full Results'!A1119", "1119")</f>
        <v>1119</v>
      </c>
      <c r="F138" t="s">
        <v>57</v>
      </c>
    </row>
    <row r="139" spans="3:6" x14ac:dyDescent="0.5">
      <c r="C139">
        <v>131</v>
      </c>
      <c r="D139" s="8" t="str">
        <f>HYPERLINK("#'Table 131'!A1", "For each of the below technologies, please indicate how familiar you are with the technology: Artificial Intelligence medical diagnosis")</f>
        <v>For each of the below technologies, please indicate how familiar you are with the technology: Artificial Intelligence medical diagnosis</v>
      </c>
      <c r="E139" s="14" t="str">
        <f>HYPERLINK("#'Full Results'!A1126", "1126")</f>
        <v>1126</v>
      </c>
      <c r="F139" t="s">
        <v>57</v>
      </c>
    </row>
    <row r="140" spans="3:6" x14ac:dyDescent="0.5">
      <c r="C140">
        <v>132</v>
      </c>
      <c r="D140" s="8" t="str">
        <f>HYPERLINK("#'Table 132'!A1", "For each of the below technologies, please indicate how familiar you are with the technology: Artificial Intelligence checkouts at shops (“just walk out”)")</f>
        <v>For each of the below technologies, please indicate how familiar you are with the technology: Artificial Intelligence checkouts at shops (“just walk out”)</v>
      </c>
      <c r="E140" s="14" t="str">
        <f>HYPERLINK("#'Full Results'!A1133", "1133")</f>
        <v>1133</v>
      </c>
      <c r="F140" t="s">
        <v>57</v>
      </c>
    </row>
    <row r="141" spans="3:6" x14ac:dyDescent="0.5">
      <c r="C141">
        <v>133</v>
      </c>
      <c r="D141" s="8" t="str">
        <f>HYPERLINK("#'Table 133'!A1", "For each of the below technologies, please indicate how familiar you are with the technology: Blockchain (eg cryptocurrency, NFTs etc)")</f>
        <v>For each of the below technologies, please indicate how familiar you are with the technology: Blockchain (eg cryptocurrency, NFTs etc)</v>
      </c>
      <c r="E141" s="14" t="str">
        <f>HYPERLINK("#'Full Results'!A1140", "1140")</f>
        <v>1140</v>
      </c>
      <c r="F141" t="s">
        <v>57</v>
      </c>
    </row>
    <row r="142" spans="3:6" x14ac:dyDescent="0.5">
      <c r="C142">
        <v>134</v>
      </c>
      <c r="D142" s="8" t="str">
        <f>HYPERLINK("#'Table 134'!A1", "For each of the below technologies, please indicate how familiar you are with the technology: 6G")</f>
        <v>For each of the below technologies, please indicate how familiar you are with the technology: 6G</v>
      </c>
      <c r="E142" s="14" t="str">
        <f>HYPERLINK("#'Full Results'!A1147", "1147")</f>
        <v>1147</v>
      </c>
      <c r="F142" t="s">
        <v>57</v>
      </c>
    </row>
    <row r="143" spans="3:6" x14ac:dyDescent="0.5">
      <c r="C143">
        <v>135</v>
      </c>
      <c r="D143" s="8" t="str">
        <f>HYPERLINK("#'Table 135'!A1", "Grid Summary: For each of the below technologies, please indicate how comfortable you are with the technology")</f>
        <v>Grid Summary: For each of the below technologies, please indicate how comfortable you are with the technology</v>
      </c>
      <c r="E143" s="7"/>
      <c r="F143" t="s">
        <v>57</v>
      </c>
    </row>
    <row r="144" spans="3:6" x14ac:dyDescent="0.5">
      <c r="C144">
        <v>136</v>
      </c>
      <c r="D144" s="8" t="str">
        <f>HYPERLINK("#'Table 136'!A1", "For each of the below technologies, please indicate how comfortable you are with the technology: Electric cars")</f>
        <v>For each of the below technologies, please indicate how comfortable you are with the technology: Electric cars</v>
      </c>
      <c r="E144" s="14" t="str">
        <f>HYPERLINK("#'Full Results'!A1154", "1154")</f>
        <v>1154</v>
      </c>
      <c r="F144" t="s">
        <v>57</v>
      </c>
    </row>
    <row r="145" spans="3:6" x14ac:dyDescent="0.5">
      <c r="C145">
        <v>137</v>
      </c>
      <c r="D145" s="8" t="str">
        <f>HYPERLINK("#'Table 137'!A1", "For each of the below technologies, please indicate how comfortable you are with the technology: Self-driving taxis")</f>
        <v>For each of the below technologies, please indicate how comfortable you are with the technology: Self-driving taxis</v>
      </c>
      <c r="E145" s="14" t="str">
        <f>HYPERLINK("#'Full Results'!A1161", "1161")</f>
        <v>1161</v>
      </c>
      <c r="F145" t="s">
        <v>57</v>
      </c>
    </row>
    <row r="146" spans="3:6" x14ac:dyDescent="0.5">
      <c r="C146">
        <v>138</v>
      </c>
      <c r="D146" s="8" t="str">
        <f>HYPERLINK("#'Table 138'!A1", "For each of the below technologies, please indicate how comfortable you are with the technology: Self-driving personal cars")</f>
        <v>For each of the below technologies, please indicate how comfortable you are with the technology: Self-driving personal cars</v>
      </c>
      <c r="E146" s="14" t="str">
        <f>HYPERLINK("#'Full Results'!A1168", "1168")</f>
        <v>1168</v>
      </c>
      <c r="F146" t="s">
        <v>57</v>
      </c>
    </row>
    <row r="147" spans="3:6" x14ac:dyDescent="0.5">
      <c r="C147">
        <v>139</v>
      </c>
      <c r="D147" s="8" t="str">
        <f>HYPERLINK("#'Table 139'!A1", "For each of the below technologies, please indicate how comfortable you are with the technology: The Metaverse")</f>
        <v>For each of the below technologies, please indicate how comfortable you are with the technology: The Metaverse</v>
      </c>
      <c r="E147" s="14" t="str">
        <f>HYPERLINK("#'Full Results'!A1175", "1175")</f>
        <v>1175</v>
      </c>
      <c r="F147" t="s">
        <v>57</v>
      </c>
    </row>
    <row r="148" spans="3:6" x14ac:dyDescent="0.5">
      <c r="C148">
        <v>140</v>
      </c>
      <c r="D148" s="8" t="str">
        <f>HYPERLINK("#'Table 140'!A1", "For each of the below technologies, please indicate how comfortable you are with the technology: Advanced virtual reality headsets")</f>
        <v>For each of the below technologies, please indicate how comfortable you are with the technology: Advanced virtual reality headsets</v>
      </c>
      <c r="E148" s="14" t="str">
        <f>HYPERLINK("#'Full Results'!A1182", "1182")</f>
        <v>1182</v>
      </c>
      <c r="F148" t="s">
        <v>57</v>
      </c>
    </row>
    <row r="149" spans="3:6" x14ac:dyDescent="0.5">
      <c r="C149">
        <v>141</v>
      </c>
      <c r="D149" s="8" t="str">
        <f>HYPERLINK("#'Table 141'!A1", "For each of the below technologies, please indicate how comfortable you are with the technology: Augmented reality headsets")</f>
        <v>For each of the below technologies, please indicate how comfortable you are with the technology: Augmented reality headsets</v>
      </c>
      <c r="E149" s="14" t="str">
        <f>HYPERLINK("#'Full Results'!A1189", "1189")</f>
        <v>1189</v>
      </c>
      <c r="F149" t="s">
        <v>57</v>
      </c>
    </row>
    <row r="150" spans="3:6" x14ac:dyDescent="0.5">
      <c r="C150">
        <v>142</v>
      </c>
      <c r="D150" s="8" t="str">
        <f>HYPERLINK("#'Table 142'!A1", "For each of the below technologies, please indicate how comfortable you are with the technology: Artificial Intelligence assistants at work")</f>
        <v>For each of the below technologies, please indicate how comfortable you are with the technology: Artificial Intelligence assistants at work</v>
      </c>
      <c r="E150" s="14" t="str">
        <f>HYPERLINK("#'Full Results'!A1196", "1196")</f>
        <v>1196</v>
      </c>
      <c r="F150" t="s">
        <v>57</v>
      </c>
    </row>
    <row r="151" spans="3:6" x14ac:dyDescent="0.5">
      <c r="C151">
        <v>143</v>
      </c>
      <c r="D151" s="8" t="str">
        <f>HYPERLINK("#'Table 143'!A1", "For each of the below technologies, please indicate how comfortable you are with the technology: Artificial Intelligence medical diagnosis")</f>
        <v>For each of the below technologies, please indicate how comfortable you are with the technology: Artificial Intelligence medical diagnosis</v>
      </c>
      <c r="E151" s="14" t="str">
        <f>HYPERLINK("#'Full Results'!A1203", "1203")</f>
        <v>1203</v>
      </c>
      <c r="F151" t="s">
        <v>57</v>
      </c>
    </row>
    <row r="152" spans="3:6" x14ac:dyDescent="0.5">
      <c r="C152">
        <v>144</v>
      </c>
      <c r="D152" s="8" t="str">
        <f>HYPERLINK("#'Table 144'!A1", "For each of the below technologies, please indicate how comfortable you are with the technology: Artificial Intelligence checkouts at shops (“just walk out”)")</f>
        <v>For each of the below technologies, please indicate how comfortable you are with the technology: Artificial Intelligence checkouts at shops (“just walk out”)</v>
      </c>
      <c r="E152" s="14" t="str">
        <f>HYPERLINK("#'Full Results'!A1210", "1210")</f>
        <v>1210</v>
      </c>
      <c r="F152" t="s">
        <v>57</v>
      </c>
    </row>
    <row r="153" spans="3:6" x14ac:dyDescent="0.5">
      <c r="C153">
        <v>145</v>
      </c>
      <c r="D153" s="8" t="str">
        <f>HYPERLINK("#'Table 145'!A1", "For each of the below technologies, please indicate how comfortable you are with the technology: Blockchain (eg cryptocurrency, NFTs etc)")</f>
        <v>For each of the below technologies, please indicate how comfortable you are with the technology: Blockchain (eg cryptocurrency, NFTs etc)</v>
      </c>
      <c r="E153" s="14" t="str">
        <f>HYPERLINK("#'Full Results'!A1217", "1217")</f>
        <v>1217</v>
      </c>
      <c r="F153" t="s">
        <v>57</v>
      </c>
    </row>
    <row r="154" spans="3:6" x14ac:dyDescent="0.5">
      <c r="C154">
        <v>146</v>
      </c>
      <c r="D154" s="8" t="str">
        <f>HYPERLINK("#'Table 146'!A1", "For each of the below technologies, please indicate how comfortable you are with the technology: Household robots")</f>
        <v>For each of the below technologies, please indicate how comfortable you are with the technology: Household robots</v>
      </c>
      <c r="E154" s="14" t="str">
        <f>HYPERLINK("#'Full Results'!A1224", "1224")</f>
        <v>1224</v>
      </c>
      <c r="F154" t="s">
        <v>57</v>
      </c>
    </row>
    <row r="155" spans="3:6" x14ac:dyDescent="0.5">
      <c r="C155">
        <v>147</v>
      </c>
      <c r="D155" s="8" t="str">
        <f>HYPERLINK("#'Table 147'!A1", "For each of the below technologies, please indicate how comfortable you are with the technology: Drone delivery")</f>
        <v>For each of the below technologies, please indicate how comfortable you are with the technology: Drone delivery</v>
      </c>
      <c r="E155" s="14" t="str">
        <f>HYPERLINK("#'Full Results'!A1231", "1231")</f>
        <v>1231</v>
      </c>
      <c r="F155" t="s">
        <v>57</v>
      </c>
    </row>
    <row r="156" spans="3:6" x14ac:dyDescent="0.5">
      <c r="C156">
        <v>148</v>
      </c>
      <c r="D156" s="8" t="str">
        <f>HYPERLINK("#'Table 148'!A1", "For each of the below technologies, please indicate how comfortable you are with the technology: 6G")</f>
        <v>For each of the below technologies, please indicate how comfortable you are with the technology: 6G</v>
      </c>
      <c r="E156" s="14" t="str">
        <f>HYPERLINK("#'Full Results'!A1238", "1238")</f>
        <v>1238</v>
      </c>
      <c r="F156" t="s">
        <v>57</v>
      </c>
    </row>
    <row r="157" spans="3:6" x14ac:dyDescent="0.5">
      <c r="C157">
        <v>149</v>
      </c>
      <c r="D157" s="8" t="str">
        <f>HYPERLINK("#'Table 149'!A1", "Which of these technologies, if any, would you be likely to use in the next decade?Please select all that apply")</f>
        <v>Which of these technologies, if any, would you be likely to use in the next decade?Please select all that apply</v>
      </c>
      <c r="E157" s="14" t="str">
        <f>HYPERLINK("#'Full Results'!A1245", "1245")</f>
        <v>1245</v>
      </c>
      <c r="F157" t="s">
        <v>57</v>
      </c>
    </row>
    <row r="158" spans="3:6" x14ac:dyDescent="0.5">
      <c r="C158">
        <v>150</v>
      </c>
      <c r="D158" s="8" t="str">
        <f>HYPERLINK("#'Table 150'!A1", "And which of these technologies, if any, do you think could make a significant difference to your everyday life?Please select all that apply")</f>
        <v>And which of these technologies, if any, do you think could make a significant difference to your everyday life?Please select all that apply</v>
      </c>
      <c r="E158" s="14" t="str">
        <f>HYPERLINK("#'Full Results'!A1261", "1261")</f>
        <v>1261</v>
      </c>
      <c r="F158" t="s">
        <v>57</v>
      </c>
    </row>
    <row r="159" spans="3:6" x14ac:dyDescent="0.5">
      <c r="C159">
        <v>151</v>
      </c>
      <c r="D159" s="8" t="str">
        <f>HYPERLINK("#'Table 151'!A1", "Grid Summary: Do you tend to agree or disagree with the following?")</f>
        <v>Grid Summary: Do you tend to agree or disagree with the following?</v>
      </c>
      <c r="E159" s="7"/>
      <c r="F159" t="s">
        <v>57</v>
      </c>
    </row>
    <row r="160" spans="3:6" x14ac:dyDescent="0.5">
      <c r="C160">
        <v>152</v>
      </c>
      <c r="D160" s="8" t="str">
        <f>HYPERLINK("#'Table 152'!A1", "Do you tend to agree or disagree with the following?: It is difficult for a modern economy to prosper without a strong digital technology sector")</f>
        <v>Do you tend to agree or disagree with the following?: It is difficult for a modern economy to prosper without a strong digital technology sector</v>
      </c>
      <c r="E160" s="14" t="str">
        <f>HYPERLINK("#'Full Results'!A1276", "1276")</f>
        <v>1276</v>
      </c>
      <c r="F160" t="s">
        <v>57</v>
      </c>
    </row>
    <row r="161" spans="3:6" x14ac:dyDescent="0.5">
      <c r="C161">
        <v>153</v>
      </c>
      <c r="D161" s="8" t="str">
        <f>HYPERLINK("#'Table 153'!A1", "Do you tend to agree or disagree with the following?: Europe’s technology sector is falling behind other countries or regions")</f>
        <v>Do you tend to agree or disagree with the following?: Europe’s technology sector is falling behind other countries or regions</v>
      </c>
      <c r="E161" s="14" t="str">
        <f>HYPERLINK("#'Full Results'!A1288", "1288")</f>
        <v>1288</v>
      </c>
      <c r="F161" t="s">
        <v>57</v>
      </c>
    </row>
    <row r="162" spans="3:6" x14ac:dyDescent="0.5">
      <c r="C162">
        <v>154</v>
      </c>
      <c r="D162" s="8" t="str">
        <f>HYPERLINK("#'Table 154'!A1", "Do you tend to agree or disagree with the following?: We should do more to help people learn basic digital skills")</f>
        <v>Do you tend to agree or disagree with the following?: We should do more to help people learn basic digital skills</v>
      </c>
      <c r="E162" s="14" t="str">
        <f>HYPERLINK("#'Full Results'!A1300", "1300")</f>
        <v>1300</v>
      </c>
      <c r="F162" t="s">
        <v>57</v>
      </c>
    </row>
    <row r="163" spans="3:6" x14ac:dyDescent="0.5">
      <c r="C163">
        <v>155</v>
      </c>
      <c r="D163" s="8" t="str">
        <f>HYPERLINK("#'Table 155'!A1", "Do you tend to agree or disagree with the following?: I would like to have learned more about computing and digital technology when I was at school")</f>
        <v>Do you tend to agree or disagree with the following?: I would like to have learned more about computing and digital technology when I was at school</v>
      </c>
      <c r="E163" s="14" t="str">
        <f>HYPERLINK("#'Full Results'!A1312", "1312")</f>
        <v>1312</v>
      </c>
      <c r="F163" t="s">
        <v>57</v>
      </c>
    </row>
    <row r="164" spans="3:6" x14ac:dyDescent="0.5">
      <c r="C164">
        <v>156</v>
      </c>
      <c r="D164" s="8" t="str">
        <f>HYPERLINK("#'Table 156'!A1", "Do you tend to agree or disagree with the following?: My country is a digital frontrunner when compared to other European countries")</f>
        <v>Do you tend to agree or disagree with the following?: My country is a digital frontrunner when compared to other European countries</v>
      </c>
      <c r="E164" s="14" t="str">
        <f>HYPERLINK("#'Full Results'!A1324", "1324")</f>
        <v>1324</v>
      </c>
      <c r="F164" t="s">
        <v>57</v>
      </c>
    </row>
    <row r="165" spans="3:6" x14ac:dyDescent="0.5">
      <c r="C165">
        <v>157</v>
      </c>
      <c r="D165" s="8" t="str">
        <f>HYPERLINK("#'Table 157'!A1", " Overall, how confident or unconfident are you in keeping your personal digital data secure?")</f>
        <v xml:space="preserve"> Overall, how confident or unconfident are you in keeping your personal digital data secure?</v>
      </c>
      <c r="E165" s="14" t="str">
        <f>HYPERLINK("#'Full Results'!A1336", "1336")</f>
        <v>1336</v>
      </c>
      <c r="F165" t="s">
        <v>57</v>
      </c>
    </row>
    <row r="166" spans="3:6" x14ac:dyDescent="0.5">
      <c r="C166">
        <v>158</v>
      </c>
      <c r="D166" s="8" t="str">
        <f>HYPERLINK("#'Table 158'!A1", "Grid Summary: To what extent, if at all, would you trust your personal digital data to be secure in the following circumstances?")</f>
        <v>Grid Summary: To what extent, if at all, would you trust your personal digital data to be secure in the following circumstances?</v>
      </c>
      <c r="E166" s="7"/>
      <c r="F166" t="s">
        <v>57</v>
      </c>
    </row>
    <row r="167" spans="3:6" x14ac:dyDescent="0.5">
      <c r="C167">
        <v>159</v>
      </c>
      <c r="D167" s="8" t="str">
        <f>HYPERLINK("#'Table 159'!A1", "To what extent, if at all, would you trust your personal digital data to be secure in the following circumstances?: Hosted by your government")</f>
        <v>To what extent, if at all, would you trust your personal digital data to be secure in the following circumstances?: Hosted by your government</v>
      </c>
      <c r="E167" s="14" t="str">
        <f>HYPERLINK("#'Full Results'!A1348", "1348")</f>
        <v>1348</v>
      </c>
      <c r="F167" t="s">
        <v>57</v>
      </c>
    </row>
    <row r="168" spans="3:6" x14ac:dyDescent="0.5">
      <c r="C168">
        <v>160</v>
      </c>
      <c r="D168" s="8" t="str">
        <f>HYPERLINK("#'Table 160'!A1", "To what extent, if at all, would you trust your personal digital data to be secure in the following circumstances?: Hosted in the on premises computers of a company from your country")</f>
        <v>To what extent, if at all, would you trust your personal digital data to be secure in the following circumstances?: Hosted in the on premises computers of a company from your country</v>
      </c>
      <c r="E168" s="14" t="str">
        <f>HYPERLINK("#'Full Results'!A1357", "1357")</f>
        <v>1357</v>
      </c>
      <c r="F168" t="s">
        <v>57</v>
      </c>
    </row>
    <row r="169" spans="3:6" x14ac:dyDescent="0.5">
      <c r="C169">
        <v>161</v>
      </c>
      <c r="D169" s="8" t="str">
        <f>HYPERLINK("#'Table 161'!A1", "To what extent, if at all, would you trust your personal digital data to be secure in the following circumstances?: Hosted in a data centre in your country owned by an international company")</f>
        <v>To what extent, if at all, would you trust your personal digital data to be secure in the following circumstances?: Hosted in a data centre in your country owned by an international company</v>
      </c>
      <c r="E169" s="14" t="str">
        <f>HYPERLINK("#'Full Results'!A1366", "1366")</f>
        <v>1366</v>
      </c>
      <c r="F169" t="s">
        <v>57</v>
      </c>
    </row>
    <row r="170" spans="3:6" x14ac:dyDescent="0.5">
      <c r="C170">
        <v>162</v>
      </c>
      <c r="D170" s="8" t="str">
        <f>HYPERLINK("#'Table 162'!A1", "To what extent, if at all, would you trust your personal digital data to be secure in the following circumstances?: Hosted in a data centre in another country")</f>
        <v>To what extent, if at all, would you trust your personal digital data to be secure in the following circumstances?: Hosted in a data centre in another country</v>
      </c>
      <c r="E170" s="14" t="str">
        <f>HYPERLINK("#'Full Results'!A1375", "1375")</f>
        <v>1375</v>
      </c>
      <c r="F170" t="s">
        <v>57</v>
      </c>
    </row>
    <row r="171" spans="3:6" x14ac:dyDescent="0.5">
      <c r="C171">
        <v>163</v>
      </c>
      <c r="D171" s="8" t="str">
        <f>HYPERLINK("#'Table 163'!A1", "What do you think is most important to keeping your data secure?Please select up to three")</f>
        <v>What do you think is most important to keeping your data secure?Please select up to three</v>
      </c>
      <c r="E171" s="14" t="str">
        <f>HYPERLINK("#'Full Results'!A1384", "1384")</f>
        <v>1384</v>
      </c>
      <c r="F171" t="s">
        <v>57</v>
      </c>
    </row>
    <row r="172" spans="3:6" x14ac:dyDescent="0.5">
      <c r="C172">
        <v>164</v>
      </c>
      <c r="D172" s="8" t="str">
        <f>HYPERLINK("#'Table 164'!A1", " A data centre is a building or dedicated space used to house computer systems and servers. They are commonly used by companies that operate digital services to run their applications, store data and transfer information to and from their custome...")</f>
        <v xml:space="preserve"> A data centre is a building or dedicated space used to house computer systems and servers. They are commonly used by companies that operate digital services to run their applications, store data and transfer information to and from their custome...</v>
      </c>
      <c r="E172" s="14" t="str">
        <f>HYPERLINK("#'Full Results'!A1395", "1395")</f>
        <v>1395</v>
      </c>
      <c r="F172" t="s">
        <v>57</v>
      </c>
    </row>
    <row r="173" spans="3:6" x14ac:dyDescent="0.5">
      <c r="C173">
        <v>165</v>
      </c>
      <c r="D173" s="8" t="str">
        <f>HYPERLINK("#'Table 165'!A1", " And how important or unimportant do you think it is for a provider of digital services to have a data centre hosted in Europe, even if it is not in your country?")</f>
        <v xml:space="preserve"> And how important or unimportant do you think it is for a provider of digital services to have a data centre hosted in Europe, even if it is not in your country?</v>
      </c>
      <c r="E173" s="14" t="str">
        <f>HYPERLINK("#'Full Results'!A1407", "1407")</f>
        <v>1407</v>
      </c>
      <c r="F173" t="s">
        <v>57</v>
      </c>
    </row>
    <row r="174" spans="3:6" x14ac:dyDescent="0.5">
      <c r="C174">
        <v>166</v>
      </c>
      <c r="D174" s="8" t="str">
        <f>HYPERLINK("#'Table 166'!A1", " Would you support or oppose the building of a new data centre by an international cloud provider in your local city or region?")</f>
        <v xml:space="preserve"> Would you support or oppose the building of a new data centre by an international cloud provider in your local city or region?</v>
      </c>
      <c r="E174" s="14" t="str">
        <f>HYPERLINK("#'Full Results'!A1419", "1419")</f>
        <v>1419</v>
      </c>
      <c r="F174" t="s">
        <v>57</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F1431"/>
  <sheetViews>
    <sheetView showGridLines="0" workbookViewId="0">
      <pane xSplit="2" ySplit="8" topLeftCell="C1023" activePane="bottomRight" state="frozen"/>
      <selection pane="topRight"/>
      <selection pane="bottomLeft"/>
      <selection pane="bottomRight" activeCell="A1041" sqref="A1041"/>
    </sheetView>
  </sheetViews>
  <sheetFormatPr defaultColWidth="10.8203125" defaultRowHeight="14.35" x14ac:dyDescent="0.5"/>
  <cols>
    <col min="2" max="2" width="20.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25" t="s">
        <v>539</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3"/>
      <c r="C5" s="13"/>
      <c r="D5" s="28" t="s">
        <v>45</v>
      </c>
      <c r="E5" s="28"/>
      <c r="F5" s="13"/>
      <c r="G5" s="28" t="s">
        <v>46</v>
      </c>
      <c r="H5" s="28"/>
      <c r="I5" s="28"/>
      <c r="J5" s="28"/>
      <c r="K5" s="28"/>
      <c r="L5" s="28"/>
      <c r="M5" s="13"/>
      <c r="N5" s="28" t="s">
        <v>47</v>
      </c>
      <c r="O5" s="28"/>
      <c r="P5" s="28"/>
      <c r="Q5" s="28"/>
      <c r="R5" s="28"/>
      <c r="S5" s="28"/>
      <c r="T5" s="28"/>
      <c r="U5" s="28"/>
      <c r="V5" s="28"/>
      <c r="W5" s="28"/>
      <c r="X5" s="28"/>
      <c r="Y5" s="28"/>
      <c r="Z5" s="28"/>
      <c r="AA5" s="28"/>
      <c r="AB5" s="28"/>
      <c r="AC5" s="28"/>
      <c r="AD5" s="13"/>
      <c r="AE5" s="28" t="s">
        <v>48</v>
      </c>
      <c r="AF5" s="28"/>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2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2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11" spans="2:32" x14ac:dyDescent="0.5">
      <c r="B11" s="6" t="s">
        <v>56</v>
      </c>
    </row>
    <row r="12" spans="2:32" x14ac:dyDescent="0.5">
      <c r="B12" s="24" t="s">
        <v>57</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row>
    <row r="13" spans="2:32" x14ac:dyDescent="0.5">
      <c r="B13" t="s">
        <v>49</v>
      </c>
      <c r="C13" s="17">
        <v>0.55632920247918805</v>
      </c>
      <c r="D13" s="17">
        <v>0.59166820904071005</v>
      </c>
      <c r="E13" s="17">
        <v>0.52094240343109599</v>
      </c>
      <c r="F13" s="17"/>
      <c r="G13" s="17">
        <v>0.67478778772208603</v>
      </c>
      <c r="H13" s="17">
        <v>0.61217144932822598</v>
      </c>
      <c r="I13" s="17">
        <v>0.54629395070554598</v>
      </c>
      <c r="J13" s="17">
        <v>0.55821637284325298</v>
      </c>
      <c r="K13" s="17">
        <v>0.49336835178271299</v>
      </c>
      <c r="L13" s="17">
        <v>0.53267191787666401</v>
      </c>
      <c r="M13" s="17"/>
      <c r="N13" s="17">
        <v>0.54174399761986103</v>
      </c>
      <c r="O13" s="17">
        <v>0.55935599771172895</v>
      </c>
      <c r="P13" s="17">
        <v>0.42037632460673602</v>
      </c>
      <c r="Q13" s="17">
        <v>0.48628900261989699</v>
      </c>
      <c r="R13" s="17">
        <v>0.59534975981263805</v>
      </c>
      <c r="S13" s="17">
        <v>0.61352774703564505</v>
      </c>
      <c r="T13" s="17">
        <v>0.55393804737022501</v>
      </c>
      <c r="U13" s="17">
        <v>0.53083010951004295</v>
      </c>
      <c r="V13" s="17">
        <v>0.59697544237137801</v>
      </c>
      <c r="W13" s="17">
        <v>0.58205668307030101</v>
      </c>
      <c r="X13" s="17">
        <v>0.53647818793433499</v>
      </c>
      <c r="Y13" s="17">
        <v>0.53793669380265996</v>
      </c>
      <c r="Z13" s="17">
        <v>0.56339429005081498</v>
      </c>
      <c r="AA13" s="17">
        <v>0.66324258023193505</v>
      </c>
      <c r="AB13" s="17">
        <v>0.37961837805945198</v>
      </c>
      <c r="AC13" s="17">
        <v>0.68899978736666101</v>
      </c>
      <c r="AD13" s="17"/>
      <c r="AE13" s="17">
        <v>0.59893198995686103</v>
      </c>
      <c r="AF13" s="17">
        <v>0.536919198868546</v>
      </c>
    </row>
    <row r="14" spans="2:32" x14ac:dyDescent="0.5">
      <c r="B14" t="s">
        <v>50</v>
      </c>
      <c r="C14" s="17">
        <v>0.36518365486809301</v>
      </c>
      <c r="D14" s="17">
        <v>0.40138998900905398</v>
      </c>
      <c r="E14" s="17">
        <v>0.33002597836957398</v>
      </c>
      <c r="F14" s="17"/>
      <c r="G14" s="17">
        <v>0.49406531094065997</v>
      </c>
      <c r="H14" s="17">
        <v>0.41364561820309398</v>
      </c>
      <c r="I14" s="17">
        <v>0.39453042494017798</v>
      </c>
      <c r="J14" s="17">
        <v>0.35283792527256302</v>
      </c>
      <c r="K14" s="17">
        <v>0.33821687173815201</v>
      </c>
      <c r="L14" s="17">
        <v>0.303933048554902</v>
      </c>
      <c r="M14" s="17"/>
      <c r="N14" s="17">
        <v>0.37790221075234298</v>
      </c>
      <c r="O14" s="17">
        <v>0.45612273001903902</v>
      </c>
      <c r="P14" s="17">
        <v>0.29393466045243899</v>
      </c>
      <c r="Q14" s="17">
        <v>0.37365959748409999</v>
      </c>
      <c r="R14" s="17">
        <v>0.18851741138183001</v>
      </c>
      <c r="S14" s="17">
        <v>0.32214570485409</v>
      </c>
      <c r="T14" s="17">
        <v>0.34555875640420303</v>
      </c>
      <c r="U14" s="17">
        <v>0.21317385524876001</v>
      </c>
      <c r="V14" s="17">
        <v>0.30977285987674802</v>
      </c>
      <c r="W14" s="17">
        <v>0.37122654910870101</v>
      </c>
      <c r="X14" s="17">
        <v>0.34566773945882401</v>
      </c>
      <c r="Y14" s="17">
        <v>0.62501537313502997</v>
      </c>
      <c r="Z14" s="17">
        <v>0.31563908543115499</v>
      </c>
      <c r="AA14" s="17">
        <v>0.36862280192589603</v>
      </c>
      <c r="AB14" s="17">
        <v>0.177124315081506</v>
      </c>
      <c r="AC14" s="17">
        <v>0.53109075879979495</v>
      </c>
      <c r="AD14" s="17"/>
      <c r="AE14" s="17">
        <v>0.36924753430948798</v>
      </c>
      <c r="AF14" s="17">
        <v>0.36333213483147497</v>
      </c>
    </row>
    <row r="15" spans="2:32" x14ac:dyDescent="0.5">
      <c r="B15" t="s">
        <v>51</v>
      </c>
      <c r="C15" s="17">
        <v>0.317946764538584</v>
      </c>
      <c r="D15" s="17">
        <v>0.300134037726422</v>
      </c>
      <c r="E15" s="17">
        <v>0.33613257228024401</v>
      </c>
      <c r="F15" s="17"/>
      <c r="G15" s="17">
        <v>0.45049698100920399</v>
      </c>
      <c r="H15" s="17">
        <v>0.28042269009675802</v>
      </c>
      <c r="I15" s="17">
        <v>0.233375099694622</v>
      </c>
      <c r="J15" s="17">
        <v>0.28763203338965598</v>
      </c>
      <c r="K15" s="17">
        <v>0.38263117082255199</v>
      </c>
      <c r="L15" s="17">
        <v>0.31677993601566901</v>
      </c>
      <c r="M15" s="17"/>
      <c r="N15" s="17">
        <v>0.28005891896631002</v>
      </c>
      <c r="O15" s="17">
        <v>0.334675380402011</v>
      </c>
      <c r="P15" s="17">
        <v>0.39916056514195902</v>
      </c>
      <c r="Q15" s="17">
        <v>0.31362038130102499</v>
      </c>
      <c r="R15" s="17">
        <v>0.211288357137042</v>
      </c>
      <c r="S15" s="17">
        <v>0.46002872850228799</v>
      </c>
      <c r="T15" s="17">
        <v>0.41322694158807999</v>
      </c>
      <c r="U15" s="17">
        <v>0.33117997388002202</v>
      </c>
      <c r="V15" s="17">
        <v>0.30776869082477798</v>
      </c>
      <c r="W15" s="17">
        <v>0.29170273009181202</v>
      </c>
      <c r="X15" s="17">
        <v>0.24400105988829701</v>
      </c>
      <c r="Y15" s="17">
        <v>0.21171499542257499</v>
      </c>
      <c r="Z15" s="17">
        <v>0.260235870491071</v>
      </c>
      <c r="AA15" s="17">
        <v>0.30217287782205199</v>
      </c>
      <c r="AB15" s="17">
        <v>0.35868919114158199</v>
      </c>
      <c r="AC15" s="17">
        <v>0.41751202461801301</v>
      </c>
      <c r="AD15" s="17"/>
      <c r="AE15" s="17">
        <v>0.30139019674561901</v>
      </c>
      <c r="AF15" s="17">
        <v>0.32549000430452002</v>
      </c>
    </row>
    <row r="16" spans="2:32" x14ac:dyDescent="0.5">
      <c r="B16" t="s">
        <v>52</v>
      </c>
      <c r="C16" s="17">
        <v>0.26955675378820099</v>
      </c>
      <c r="D16" s="17">
        <v>0.31180010367754801</v>
      </c>
      <c r="E16" s="17">
        <v>0.22828050473064099</v>
      </c>
      <c r="F16" s="17"/>
      <c r="G16" s="17">
        <v>0.39635059982385001</v>
      </c>
      <c r="H16" s="17">
        <v>0.26747069406840801</v>
      </c>
      <c r="I16" s="17">
        <v>0.295670570571818</v>
      </c>
      <c r="J16" s="17">
        <v>0.25571648530034802</v>
      </c>
      <c r="K16" s="17">
        <v>0.29465935010403199</v>
      </c>
      <c r="L16" s="17">
        <v>0.204570618775648</v>
      </c>
      <c r="M16" s="17"/>
      <c r="N16" s="17">
        <v>0.22923979936787101</v>
      </c>
      <c r="O16" s="17">
        <v>0.27961682126005899</v>
      </c>
      <c r="P16" s="17">
        <v>0.39887161527361098</v>
      </c>
      <c r="Q16" s="17">
        <v>0.26288921769606599</v>
      </c>
      <c r="R16" s="17">
        <v>0.31012752562402801</v>
      </c>
      <c r="S16" s="17">
        <v>0.387150031168773</v>
      </c>
      <c r="T16" s="17">
        <v>0.25906948823304099</v>
      </c>
      <c r="U16" s="17">
        <v>0.230591788829975</v>
      </c>
      <c r="V16" s="17">
        <v>0.27158629372897503</v>
      </c>
      <c r="W16" s="17">
        <v>0.28082086868377198</v>
      </c>
      <c r="X16" s="17">
        <v>0.20268599044347299</v>
      </c>
      <c r="Y16" s="17">
        <v>0.22886278249370501</v>
      </c>
      <c r="Z16" s="17">
        <v>0.25138478973745498</v>
      </c>
      <c r="AA16" s="17">
        <v>0.17219902266655099</v>
      </c>
      <c r="AB16" s="17">
        <v>0.33479855385094898</v>
      </c>
      <c r="AC16" s="17">
        <v>0.239907536270519</v>
      </c>
      <c r="AD16" s="17"/>
      <c r="AE16" s="17">
        <v>0.337410657404213</v>
      </c>
      <c r="AF16" s="17">
        <v>0.23864223874917401</v>
      </c>
    </row>
    <row r="17" spans="2:32" x14ac:dyDescent="0.5">
      <c r="B17" t="s">
        <v>53</v>
      </c>
      <c r="C17" s="17">
        <v>0.26596056373933702</v>
      </c>
      <c r="D17" s="17">
        <v>0.28803578931447099</v>
      </c>
      <c r="E17" s="17">
        <v>0.24586516945249301</v>
      </c>
      <c r="F17" s="17"/>
      <c r="G17" s="17">
        <v>0.250168824428534</v>
      </c>
      <c r="H17" s="17">
        <v>0.35974756409493802</v>
      </c>
      <c r="I17" s="17">
        <v>0.197921377401159</v>
      </c>
      <c r="J17" s="17">
        <v>0.303421759199348</v>
      </c>
      <c r="K17" s="17">
        <v>0.19354624775149001</v>
      </c>
      <c r="L17" s="17">
        <v>0.28274385646664901</v>
      </c>
      <c r="M17" s="17"/>
      <c r="N17" s="17">
        <v>0.31296968013236198</v>
      </c>
      <c r="O17" s="17">
        <v>0.21079988521880499</v>
      </c>
      <c r="P17" s="17">
        <v>0.20290792577970801</v>
      </c>
      <c r="Q17" s="17">
        <v>0.188974381004057</v>
      </c>
      <c r="R17" s="17">
        <v>0.18212396633941999</v>
      </c>
      <c r="S17" s="17">
        <v>0.113645119068692</v>
      </c>
      <c r="T17" s="17">
        <v>0.28431934768403599</v>
      </c>
      <c r="U17" s="17">
        <v>0.31275428416986301</v>
      </c>
      <c r="V17" s="17">
        <v>0.31741322306945302</v>
      </c>
      <c r="W17" s="17">
        <v>0.300032147872833</v>
      </c>
      <c r="X17" s="17">
        <v>0.26268564777134101</v>
      </c>
      <c r="Y17" s="17">
        <v>0.14900509583604299</v>
      </c>
      <c r="Z17" s="17">
        <v>0.18054647774719601</v>
      </c>
      <c r="AA17" s="17">
        <v>0.25889085778328402</v>
      </c>
      <c r="AB17" s="17">
        <v>0.30142954521618098</v>
      </c>
      <c r="AC17" s="17">
        <v>0.32872143211621102</v>
      </c>
      <c r="AD17" s="17"/>
      <c r="AE17" s="17">
        <v>0.24219682455459199</v>
      </c>
      <c r="AF17" s="17">
        <v>0.276787420165575</v>
      </c>
    </row>
    <row r="18" spans="2:32" x14ac:dyDescent="0.5">
      <c r="B18" t="s">
        <v>54</v>
      </c>
      <c r="C18" s="17">
        <v>3.5166006933078503E-2</v>
      </c>
      <c r="D18" s="17">
        <v>4.4589021212163502E-2</v>
      </c>
      <c r="E18" s="17">
        <v>2.6298136991200299E-2</v>
      </c>
      <c r="F18" s="17"/>
      <c r="G18" s="17">
        <v>4.3837541668496703E-2</v>
      </c>
      <c r="H18" s="17">
        <v>5.67988279327553E-2</v>
      </c>
      <c r="I18" s="17">
        <v>5.4983940784522199E-2</v>
      </c>
      <c r="J18" s="17">
        <v>4.4079737654661E-2</v>
      </c>
      <c r="K18" s="17">
        <v>2.66768174385805E-2</v>
      </c>
      <c r="L18" s="17">
        <v>8.9360546260500995E-3</v>
      </c>
      <c r="M18" s="17"/>
      <c r="N18" s="17">
        <v>4.9795706356002299E-2</v>
      </c>
      <c r="O18" s="17">
        <v>2.8767952299379701E-2</v>
      </c>
      <c r="P18" s="17">
        <v>5.4076719395073698E-2</v>
      </c>
      <c r="Q18" s="17">
        <v>2.98629462194781E-2</v>
      </c>
      <c r="R18" s="17">
        <v>0.216883434210873</v>
      </c>
      <c r="S18" s="17">
        <v>0</v>
      </c>
      <c r="T18" s="17">
        <v>3.8281299593510197E-2</v>
      </c>
      <c r="U18" s="17">
        <v>0</v>
      </c>
      <c r="V18" s="17">
        <v>2.7600862835829999E-2</v>
      </c>
      <c r="W18" s="17">
        <v>2.44358455456101E-2</v>
      </c>
      <c r="X18" s="17">
        <v>5.8163168860693698E-2</v>
      </c>
      <c r="Y18" s="17">
        <v>7.6046713212655506E-2</v>
      </c>
      <c r="Z18" s="17">
        <v>3.4702444350058398E-2</v>
      </c>
      <c r="AA18" s="17">
        <v>3.3874594064774298E-2</v>
      </c>
      <c r="AB18" s="17">
        <v>0</v>
      </c>
      <c r="AC18" s="17">
        <v>6.7348223795622997E-2</v>
      </c>
      <c r="AD18" s="17"/>
      <c r="AE18" s="17">
        <v>4.7735684239386199E-2</v>
      </c>
      <c r="AF18" s="17">
        <v>2.9439210722198898E-2</v>
      </c>
    </row>
    <row r="19" spans="2:32" x14ac:dyDescent="0.5">
      <c r="B19" t="s">
        <v>55</v>
      </c>
      <c r="C19" s="17">
        <v>0.13964063824047099</v>
      </c>
      <c r="D19" s="17">
        <v>0.120952160841168</v>
      </c>
      <c r="E19" s="17">
        <v>0.15800290328452299</v>
      </c>
      <c r="F19" s="17"/>
      <c r="G19" s="17">
        <v>3.1722643430220597E-2</v>
      </c>
      <c r="H19" s="17">
        <v>0.127811754123444</v>
      </c>
      <c r="I19" s="17">
        <v>0.16508664762202199</v>
      </c>
      <c r="J19" s="17">
        <v>0.164009065313932</v>
      </c>
      <c r="K19" s="17">
        <v>0.138943948921848</v>
      </c>
      <c r="L19" s="17">
        <v>0.15351600605123</v>
      </c>
      <c r="M19" s="17"/>
      <c r="N19" s="17">
        <v>0.17091062761221201</v>
      </c>
      <c r="O19" s="17">
        <v>0.118075045753724</v>
      </c>
      <c r="P19" s="17">
        <v>0.17754286328174601</v>
      </c>
      <c r="Q19" s="17">
        <v>8.8910769573925894E-2</v>
      </c>
      <c r="R19" s="17">
        <v>9.6704822806779306E-2</v>
      </c>
      <c r="S19" s="17">
        <v>3.9063227748090901E-2</v>
      </c>
      <c r="T19" s="17">
        <v>0.14311432890093001</v>
      </c>
      <c r="U19" s="17">
        <v>0.14112814702197499</v>
      </c>
      <c r="V19" s="17">
        <v>0.136276212383865</v>
      </c>
      <c r="W19" s="17">
        <v>0.13202971374566</v>
      </c>
      <c r="X19" s="17">
        <v>0.20557886707390399</v>
      </c>
      <c r="Y19" s="17">
        <v>7.7135279513100702E-2</v>
      </c>
      <c r="Z19" s="17">
        <v>0.20792214896627001</v>
      </c>
      <c r="AA19" s="17">
        <v>9.2961862551759006E-2</v>
      </c>
      <c r="AB19" s="17">
        <v>0.154548260335165</v>
      </c>
      <c r="AC19" s="17">
        <v>6.8915172724781898E-2</v>
      </c>
      <c r="AD19" s="17"/>
      <c r="AE19" s="17">
        <v>0.133022813075417</v>
      </c>
      <c r="AF19" s="17">
        <v>0.142655746357883</v>
      </c>
    </row>
    <row r="20" spans="2:32" x14ac:dyDescent="0.5">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row>
    <row r="21" spans="2:32" x14ac:dyDescent="0.5">
      <c r="B21" s="6" t="s">
        <v>64</v>
      </c>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row>
    <row r="22" spans="2:32" x14ac:dyDescent="0.5">
      <c r="B22" s="24" t="s">
        <v>57</v>
      </c>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row>
    <row r="23" spans="2:32" x14ac:dyDescent="0.5">
      <c r="B23" t="s">
        <v>60</v>
      </c>
      <c r="C23" s="17">
        <v>0.58915557243503103</v>
      </c>
      <c r="D23" s="17">
        <v>0.55379882290858196</v>
      </c>
      <c r="E23" s="17">
        <v>0.62139731776151297</v>
      </c>
      <c r="F23" s="17"/>
      <c r="G23" s="17">
        <v>0.615934226405353</v>
      </c>
      <c r="H23" s="17">
        <v>0.65878225458391704</v>
      </c>
      <c r="I23" s="17">
        <v>0.60022608597308902</v>
      </c>
      <c r="J23" s="17">
        <v>0.59119787636577503</v>
      </c>
      <c r="K23" s="17">
        <v>0.53830857823339595</v>
      </c>
      <c r="L23" s="17">
        <v>0.56802302686262296</v>
      </c>
      <c r="M23" s="17"/>
      <c r="N23" s="17">
        <v>0.54989495443875203</v>
      </c>
      <c r="O23" s="17">
        <v>0.53048208744901604</v>
      </c>
      <c r="P23" s="17">
        <v>0.58823938448419399</v>
      </c>
      <c r="Q23" s="17">
        <v>0.45027844945879603</v>
      </c>
      <c r="R23" s="17">
        <v>0.59534975981263805</v>
      </c>
      <c r="S23" s="17">
        <v>0.58043699381936997</v>
      </c>
      <c r="T23" s="17">
        <v>0.54498343511900504</v>
      </c>
      <c r="U23" s="17">
        <v>0.63437577990742999</v>
      </c>
      <c r="V23" s="17">
        <v>0.58719233376612201</v>
      </c>
      <c r="W23" s="17">
        <v>0.64168041495597605</v>
      </c>
      <c r="X23" s="17">
        <v>0.68940608511512103</v>
      </c>
      <c r="Y23" s="17">
        <v>0.76046069699180197</v>
      </c>
      <c r="Z23" s="17">
        <v>0.54343902643047304</v>
      </c>
      <c r="AA23" s="17">
        <v>0.66744534358603003</v>
      </c>
      <c r="AB23" s="17">
        <v>0.51662717613224796</v>
      </c>
      <c r="AC23" s="17">
        <v>0.81975395933357798</v>
      </c>
      <c r="AD23" s="17"/>
      <c r="AE23" s="17">
        <v>0.51577280002960801</v>
      </c>
      <c r="AF23" s="17">
        <v>0.62258906262847602</v>
      </c>
    </row>
    <row r="24" spans="2:32" x14ac:dyDescent="0.5">
      <c r="B24" t="s">
        <v>61</v>
      </c>
      <c r="C24" s="17">
        <v>0.58746386083172497</v>
      </c>
      <c r="D24" s="17">
        <v>0.605167606290546</v>
      </c>
      <c r="E24" s="17">
        <v>0.56903210612403599</v>
      </c>
      <c r="F24" s="17"/>
      <c r="G24" s="17">
        <v>0.53298886941894097</v>
      </c>
      <c r="H24" s="17">
        <v>0.48737794056577999</v>
      </c>
      <c r="I24" s="17">
        <v>0.58040656938769797</v>
      </c>
      <c r="J24" s="17">
        <v>0.54346043083714302</v>
      </c>
      <c r="K24" s="17">
        <v>0.62096959682518704</v>
      </c>
      <c r="L24" s="17">
        <v>0.67154704211378102</v>
      </c>
      <c r="M24" s="17"/>
      <c r="N24" s="17">
        <v>0.60151424100302997</v>
      </c>
      <c r="O24" s="17">
        <v>0.56590539125938799</v>
      </c>
      <c r="P24" s="17">
        <v>0.69503743500521897</v>
      </c>
      <c r="Q24" s="17">
        <v>0.53575855664696903</v>
      </c>
      <c r="R24" s="17">
        <v>0.62371578264168004</v>
      </c>
      <c r="S24" s="17">
        <v>0.61725314287856903</v>
      </c>
      <c r="T24" s="17">
        <v>0.64519103807911005</v>
      </c>
      <c r="U24" s="17">
        <v>0.44902703165269497</v>
      </c>
      <c r="V24" s="17">
        <v>0.59579555738880596</v>
      </c>
      <c r="W24" s="17">
        <v>0.55791347352863996</v>
      </c>
      <c r="X24" s="17">
        <v>0.62460795308747497</v>
      </c>
      <c r="Y24" s="17">
        <v>0.45241807990315303</v>
      </c>
      <c r="Z24" s="17">
        <v>0.55828721411784699</v>
      </c>
      <c r="AA24" s="17">
        <v>0.54489445797012903</v>
      </c>
      <c r="AB24" s="17">
        <v>0.56499032330690802</v>
      </c>
      <c r="AC24" s="17">
        <v>0.75439727650877597</v>
      </c>
      <c r="AD24" s="17"/>
      <c r="AE24" s="17">
        <v>0.58979440529953797</v>
      </c>
      <c r="AF24" s="17">
        <v>0.586402055273609</v>
      </c>
    </row>
    <row r="25" spans="2:32" x14ac:dyDescent="0.5">
      <c r="B25" t="s">
        <v>62</v>
      </c>
      <c r="C25" s="17">
        <v>0.58116247901398399</v>
      </c>
      <c r="D25" s="17">
        <v>0.68606507873613098</v>
      </c>
      <c r="E25" s="17">
        <v>0.48120622676584301</v>
      </c>
      <c r="F25" s="17"/>
      <c r="G25" s="17">
        <v>0.63525962455198304</v>
      </c>
      <c r="H25" s="17">
        <v>0.646618515755784</v>
      </c>
      <c r="I25" s="17">
        <v>0.55535048285565203</v>
      </c>
      <c r="J25" s="17">
        <v>0.538633230243313</v>
      </c>
      <c r="K25" s="17">
        <v>0.55729809374835004</v>
      </c>
      <c r="L25" s="17">
        <v>0.58337668706787404</v>
      </c>
      <c r="M25" s="17"/>
      <c r="N25" s="17">
        <v>0.54484622739195798</v>
      </c>
      <c r="O25" s="17">
        <v>0.62872349911482095</v>
      </c>
      <c r="P25" s="17">
        <v>0.489554919769698</v>
      </c>
      <c r="Q25" s="17">
        <v>0.53675507607482098</v>
      </c>
      <c r="R25" s="17">
        <v>0.485816988585479</v>
      </c>
      <c r="S25" s="17">
        <v>0.656124703686502</v>
      </c>
      <c r="T25" s="17">
        <v>0.49919065683521102</v>
      </c>
      <c r="U25" s="17">
        <v>0.54157825893885003</v>
      </c>
      <c r="V25" s="17">
        <v>0.64058234448206597</v>
      </c>
      <c r="W25" s="17">
        <v>0.61870783100593696</v>
      </c>
      <c r="X25" s="17">
        <v>0.41039169746209903</v>
      </c>
      <c r="Y25" s="17">
        <v>0.84393475580946598</v>
      </c>
      <c r="Z25" s="17">
        <v>0.54023904132282896</v>
      </c>
      <c r="AA25" s="17">
        <v>0.61357055739015298</v>
      </c>
      <c r="AB25" s="17">
        <v>0.48385643936889899</v>
      </c>
      <c r="AC25" s="17">
        <v>0.76522404068043304</v>
      </c>
      <c r="AD25" s="17"/>
      <c r="AE25" s="17">
        <v>0.669692557633768</v>
      </c>
      <c r="AF25" s="17">
        <v>0.540827814373529</v>
      </c>
    </row>
    <row r="26" spans="2:32" x14ac:dyDescent="0.5">
      <c r="B26" t="s">
        <v>63</v>
      </c>
      <c r="C26" s="17">
        <v>0.19797074765967501</v>
      </c>
      <c r="D26" s="17">
        <v>0.281628022082762</v>
      </c>
      <c r="E26" s="17">
        <v>0.116883626352911</v>
      </c>
      <c r="F26" s="17"/>
      <c r="G26" s="17">
        <v>0.21038569601252599</v>
      </c>
      <c r="H26" s="17">
        <v>0.31127795685284698</v>
      </c>
      <c r="I26" s="17">
        <v>0.22831261225136401</v>
      </c>
      <c r="J26" s="17">
        <v>0.21712140435551999</v>
      </c>
      <c r="K26" s="17">
        <v>0.15960974309464299</v>
      </c>
      <c r="L26" s="17">
        <v>0.12631724262435801</v>
      </c>
      <c r="M26" s="17"/>
      <c r="N26" s="17">
        <v>0.23510782388929499</v>
      </c>
      <c r="O26" s="17">
        <v>0.18470224845456101</v>
      </c>
      <c r="P26" s="17">
        <v>0.200389757231519</v>
      </c>
      <c r="Q26" s="17">
        <v>0.22560009757517799</v>
      </c>
      <c r="R26" s="17">
        <v>0.28952239188637202</v>
      </c>
      <c r="S26" s="17">
        <v>0.228835939862613</v>
      </c>
      <c r="T26" s="17">
        <v>0.144255250580238</v>
      </c>
      <c r="U26" s="17">
        <v>0.100701556027205</v>
      </c>
      <c r="V26" s="17">
        <v>0.18609796896000699</v>
      </c>
      <c r="W26" s="17">
        <v>0.23146772896934201</v>
      </c>
      <c r="X26" s="17">
        <v>0.13363030365226999</v>
      </c>
      <c r="Y26" s="17">
        <v>8.4418386220739897E-2</v>
      </c>
      <c r="Z26" s="17">
        <v>0.188520103673529</v>
      </c>
      <c r="AA26" s="17">
        <v>0.30806834051895399</v>
      </c>
      <c r="AB26" s="17">
        <v>0.151710720299742</v>
      </c>
      <c r="AC26" s="17">
        <v>0.13404286131117599</v>
      </c>
      <c r="AD26" s="17"/>
      <c r="AE26" s="17">
        <v>0.25433067696211098</v>
      </c>
      <c r="AF26" s="17">
        <v>0.17229293416380601</v>
      </c>
    </row>
    <row r="27" spans="2:32" x14ac:dyDescent="0.5">
      <c r="B27" t="s">
        <v>55</v>
      </c>
      <c r="C27" s="17">
        <v>7.1432690574348895E-2</v>
      </c>
      <c r="D27" s="17">
        <v>4.1939350599363399E-2</v>
      </c>
      <c r="E27" s="17">
        <v>9.9860080202094401E-2</v>
      </c>
      <c r="F27" s="17"/>
      <c r="G27" s="17">
        <v>6.1232388813375803E-2</v>
      </c>
      <c r="H27" s="17">
        <v>7.0442237487333706E-2</v>
      </c>
      <c r="I27" s="17">
        <v>0.102160832731476</v>
      </c>
      <c r="J27" s="17">
        <v>9.2586900042856607E-2</v>
      </c>
      <c r="K27" s="17">
        <v>6.4472526840820693E-2</v>
      </c>
      <c r="L27" s="17">
        <v>4.9585442535328102E-2</v>
      </c>
      <c r="M27" s="17"/>
      <c r="N27" s="17">
        <v>8.9511687026819095E-2</v>
      </c>
      <c r="O27" s="17">
        <v>6.1266491975918297E-2</v>
      </c>
      <c r="P27" s="17">
        <v>4.0142472713086803E-2</v>
      </c>
      <c r="Q27" s="17">
        <v>0.123133603917297</v>
      </c>
      <c r="R27" s="17">
        <v>9.6704822806779306E-2</v>
      </c>
      <c r="S27" s="17">
        <v>7.3492611037362293E-2</v>
      </c>
      <c r="T27" s="17">
        <v>6.1167452797623603E-2</v>
      </c>
      <c r="U27" s="17">
        <v>9.2403711663842106E-2</v>
      </c>
      <c r="V27" s="17">
        <v>8.3276027797211202E-2</v>
      </c>
      <c r="W27" s="17">
        <v>6.1428804926874803E-2</v>
      </c>
      <c r="X27" s="17">
        <v>7.6443491385206397E-2</v>
      </c>
      <c r="Y27" s="17">
        <v>0</v>
      </c>
      <c r="Z27" s="17">
        <v>0.104431703998397</v>
      </c>
      <c r="AA27" s="17">
        <v>3.08808445256065E-2</v>
      </c>
      <c r="AB27" s="17">
        <v>0.105290893691999</v>
      </c>
      <c r="AC27" s="17">
        <v>3.4212718368174903E-2</v>
      </c>
      <c r="AD27" s="17"/>
      <c r="AE27" s="17">
        <v>4.4377450426876297E-2</v>
      </c>
      <c r="AF27" s="17">
        <v>8.3759168254347399E-2</v>
      </c>
    </row>
    <row r="28" spans="2:32" x14ac:dyDescent="0.5">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row>
    <row r="29" spans="2:32" x14ac:dyDescent="0.5">
      <c r="B29" s="6" t="s">
        <v>77</v>
      </c>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row>
    <row r="30" spans="2:32" x14ac:dyDescent="0.5">
      <c r="B30" s="24" t="s">
        <v>57</v>
      </c>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row>
    <row r="31" spans="2:32" x14ac:dyDescent="0.5">
      <c r="B31" t="s">
        <v>65</v>
      </c>
      <c r="C31" s="17">
        <v>0.558639156278669</v>
      </c>
      <c r="D31" s="17">
        <v>0.61131343749528599</v>
      </c>
      <c r="E31" s="17">
        <v>0.50847215845006599</v>
      </c>
      <c r="F31" s="17"/>
      <c r="G31" s="17">
        <v>0.55524474904074705</v>
      </c>
      <c r="H31" s="17">
        <v>0.64315359042067</v>
      </c>
      <c r="I31" s="17">
        <v>0.51976361622449196</v>
      </c>
      <c r="J31" s="17">
        <v>0.52255835839671605</v>
      </c>
      <c r="K31" s="17">
        <v>0.55555976528963902</v>
      </c>
      <c r="L31" s="17">
        <v>0.558183471364741</v>
      </c>
      <c r="M31" s="17"/>
      <c r="N31" s="17">
        <v>0.52655394368401198</v>
      </c>
      <c r="O31" s="17">
        <v>0.66666378677776905</v>
      </c>
      <c r="P31" s="17">
        <v>0.53645027717026805</v>
      </c>
      <c r="Q31" s="17">
        <v>0.57087429461011996</v>
      </c>
      <c r="R31" s="17">
        <v>0.59316765156919304</v>
      </c>
      <c r="S31" s="17">
        <v>0.69801928309027905</v>
      </c>
      <c r="T31" s="17">
        <v>0.46015252624652597</v>
      </c>
      <c r="U31" s="17">
        <v>0.55954162157151999</v>
      </c>
      <c r="V31" s="17">
        <v>0.55144998124779698</v>
      </c>
      <c r="W31" s="17">
        <v>0.55418307534427902</v>
      </c>
      <c r="X31" s="17">
        <v>0.51514217899667702</v>
      </c>
      <c r="Y31" s="17">
        <v>0.54378056095118799</v>
      </c>
      <c r="Z31" s="17">
        <v>0.51764197498151399</v>
      </c>
      <c r="AA31" s="17">
        <v>0.57700563494868495</v>
      </c>
      <c r="AB31" s="17">
        <v>0.444263973036858</v>
      </c>
      <c r="AC31" s="17">
        <v>0.61482528821457205</v>
      </c>
      <c r="AD31" s="17"/>
      <c r="AE31" s="17">
        <v>0.65626325997797597</v>
      </c>
      <c r="AF31" s="17">
        <v>0.514161216747543</v>
      </c>
    </row>
    <row r="32" spans="2:32" x14ac:dyDescent="0.5">
      <c r="B32" t="s">
        <v>66</v>
      </c>
      <c r="C32" s="17">
        <v>0.48246384129338599</v>
      </c>
      <c r="D32" s="17">
        <v>0.44186398817045103</v>
      </c>
      <c r="E32" s="17">
        <v>0.52108204160097804</v>
      </c>
      <c r="F32" s="17"/>
      <c r="G32" s="17">
        <v>0.51193656078935101</v>
      </c>
      <c r="H32" s="17">
        <v>0.39200448367178797</v>
      </c>
      <c r="I32" s="17">
        <v>0.450302391677321</v>
      </c>
      <c r="J32" s="17">
        <v>0.40675866444859998</v>
      </c>
      <c r="K32" s="17">
        <v>0.48406243116735298</v>
      </c>
      <c r="L32" s="17">
        <v>0.58906969823470001</v>
      </c>
      <c r="M32" s="17"/>
      <c r="N32" s="17">
        <v>0.47050649657193599</v>
      </c>
      <c r="O32" s="17">
        <v>0.46198159594459198</v>
      </c>
      <c r="P32" s="17">
        <v>0.45714411552733802</v>
      </c>
      <c r="Q32" s="17">
        <v>0.593495684127196</v>
      </c>
      <c r="R32" s="17">
        <v>0.40970100329046499</v>
      </c>
      <c r="S32" s="17">
        <v>0.65619775801740199</v>
      </c>
      <c r="T32" s="17">
        <v>0.53514597793173702</v>
      </c>
      <c r="U32" s="17">
        <v>0.57314206037068305</v>
      </c>
      <c r="V32" s="17">
        <v>0.48940224574493402</v>
      </c>
      <c r="W32" s="17">
        <v>0.41634018031811798</v>
      </c>
      <c r="X32" s="17">
        <v>0.50250860708221501</v>
      </c>
      <c r="Y32" s="17">
        <v>0.53884432364405599</v>
      </c>
      <c r="Z32" s="17">
        <v>0.60982599737992804</v>
      </c>
      <c r="AA32" s="17">
        <v>0.37008239106607499</v>
      </c>
      <c r="AB32" s="17">
        <v>0.45607344202357097</v>
      </c>
      <c r="AC32" s="17">
        <v>0.60653267030908598</v>
      </c>
      <c r="AD32" s="17"/>
      <c r="AE32" s="17">
        <v>0.46746077035560502</v>
      </c>
      <c r="AF32" s="17">
        <v>0.48929930156052698</v>
      </c>
    </row>
    <row r="33" spans="2:32" x14ac:dyDescent="0.5">
      <c r="B33" t="s">
        <v>67</v>
      </c>
      <c r="C33" s="17">
        <v>0.36117383638085998</v>
      </c>
      <c r="D33" s="17">
        <v>0.36019518937703499</v>
      </c>
      <c r="E33" s="17">
        <v>0.36150910193179597</v>
      </c>
      <c r="F33" s="17"/>
      <c r="G33" s="17">
        <v>0.254541392358895</v>
      </c>
      <c r="H33" s="17">
        <v>0.35191334278067998</v>
      </c>
      <c r="I33" s="17">
        <v>0.30803236596397698</v>
      </c>
      <c r="J33" s="17">
        <v>0.33081599124189098</v>
      </c>
      <c r="K33" s="17">
        <v>0.39356704206369297</v>
      </c>
      <c r="L33" s="17">
        <v>0.42902707056407702</v>
      </c>
      <c r="M33" s="17"/>
      <c r="N33" s="17">
        <v>0.36518611243710197</v>
      </c>
      <c r="O33" s="17">
        <v>0.28217201057183999</v>
      </c>
      <c r="P33" s="17">
        <v>0.36062002718772201</v>
      </c>
      <c r="Q33" s="17">
        <v>0.316271819614106</v>
      </c>
      <c r="R33" s="17">
        <v>0.28952239188637202</v>
      </c>
      <c r="S33" s="17">
        <v>0.35477848295834402</v>
      </c>
      <c r="T33" s="17">
        <v>0.33920435032316898</v>
      </c>
      <c r="U33" s="17">
        <v>0.54821056735448903</v>
      </c>
      <c r="V33" s="17">
        <v>0.33832785207831501</v>
      </c>
      <c r="W33" s="17">
        <v>0.38653477855158602</v>
      </c>
      <c r="X33" s="17">
        <v>0.41917281076358798</v>
      </c>
      <c r="Y33" s="17">
        <v>0.31806132234682699</v>
      </c>
      <c r="Z33" s="17">
        <v>0.39510184592018699</v>
      </c>
      <c r="AA33" s="17">
        <v>0.25779544562342699</v>
      </c>
      <c r="AB33" s="17">
        <v>0.529627441703302</v>
      </c>
      <c r="AC33" s="17">
        <v>0.42539259066936103</v>
      </c>
      <c r="AD33" s="17"/>
      <c r="AE33" s="17">
        <v>0.35891583776987301</v>
      </c>
      <c r="AF33" s="17">
        <v>0.362202589750931</v>
      </c>
    </row>
    <row r="34" spans="2:32" x14ac:dyDescent="0.5">
      <c r="B34" t="s">
        <v>68</v>
      </c>
      <c r="C34" s="17">
        <v>0.20942705308885301</v>
      </c>
      <c r="D34" s="17">
        <v>0.224786783331892</v>
      </c>
      <c r="E34" s="17">
        <v>0.195535063443704</v>
      </c>
      <c r="F34" s="17"/>
      <c r="G34" s="17">
        <v>0.21108523638382001</v>
      </c>
      <c r="H34" s="17">
        <v>0.22002251583964799</v>
      </c>
      <c r="I34" s="17">
        <v>0.17265124235007501</v>
      </c>
      <c r="J34" s="17">
        <v>0.20686567940324899</v>
      </c>
      <c r="K34" s="17">
        <v>0.20079505247237101</v>
      </c>
      <c r="L34" s="17">
        <v>0.23119884822348499</v>
      </c>
      <c r="M34" s="17"/>
      <c r="N34" s="17">
        <v>0.21682878167817299</v>
      </c>
      <c r="O34" s="17">
        <v>0.21382948230839499</v>
      </c>
      <c r="P34" s="17">
        <v>0.135015388223377</v>
      </c>
      <c r="Q34" s="17">
        <v>0.26204411605918998</v>
      </c>
      <c r="R34" s="17">
        <v>0</v>
      </c>
      <c r="S34" s="17">
        <v>6.8745101839040507E-2</v>
      </c>
      <c r="T34" s="17">
        <v>0.226721528142248</v>
      </c>
      <c r="U34" s="17">
        <v>4.3791444902957402E-2</v>
      </c>
      <c r="V34" s="17">
        <v>0.187870515015467</v>
      </c>
      <c r="W34" s="17">
        <v>0.208465022392535</v>
      </c>
      <c r="X34" s="17">
        <v>0.25244051373424398</v>
      </c>
      <c r="Y34" s="17">
        <v>0.22216855758392001</v>
      </c>
      <c r="Z34" s="17">
        <v>0.27424314056107801</v>
      </c>
      <c r="AA34" s="17">
        <v>0.406577566575135</v>
      </c>
      <c r="AB34" s="17">
        <v>0.18658173108783499</v>
      </c>
      <c r="AC34" s="17">
        <v>0.17551815097257201</v>
      </c>
      <c r="AD34" s="17"/>
      <c r="AE34" s="17">
        <v>0.216982171111225</v>
      </c>
      <c r="AF34" s="17">
        <v>0.205984910525531</v>
      </c>
    </row>
    <row r="35" spans="2:32" x14ac:dyDescent="0.5">
      <c r="B35" t="s">
        <v>69</v>
      </c>
      <c r="C35" s="17">
        <v>0.18899848204817801</v>
      </c>
      <c r="D35" s="17">
        <v>0.23614849426288401</v>
      </c>
      <c r="E35" s="17">
        <v>0.14467449522505399</v>
      </c>
      <c r="F35" s="17"/>
      <c r="G35" s="17">
        <v>0.210767034074129</v>
      </c>
      <c r="H35" s="17">
        <v>0.24384828895886701</v>
      </c>
      <c r="I35" s="17">
        <v>0.19814641279470699</v>
      </c>
      <c r="J35" s="17">
        <v>0.21403274003907199</v>
      </c>
      <c r="K35" s="17">
        <v>0.142697464746839</v>
      </c>
      <c r="L35" s="17">
        <v>0.16148235029657701</v>
      </c>
      <c r="M35" s="17"/>
      <c r="N35" s="17">
        <v>0.25101752072538203</v>
      </c>
      <c r="O35" s="17">
        <v>0.21028005542828099</v>
      </c>
      <c r="P35" s="17">
        <v>0.17806612984672601</v>
      </c>
      <c r="Q35" s="17">
        <v>9.3912466151201093E-2</v>
      </c>
      <c r="R35" s="17">
        <v>0.177823808641658</v>
      </c>
      <c r="S35" s="17">
        <v>0</v>
      </c>
      <c r="T35" s="17">
        <v>0.15755451308329099</v>
      </c>
      <c r="U35" s="17">
        <v>0.188472611769989</v>
      </c>
      <c r="V35" s="17">
        <v>0.260887939919837</v>
      </c>
      <c r="W35" s="17">
        <v>0.15351472566185501</v>
      </c>
      <c r="X35" s="17">
        <v>0.14825375919467301</v>
      </c>
      <c r="Y35" s="17">
        <v>0.21986371007751199</v>
      </c>
      <c r="Z35" s="17">
        <v>0.19791118267712801</v>
      </c>
      <c r="AA35" s="17">
        <v>0.21690635437092901</v>
      </c>
      <c r="AB35" s="17">
        <v>0.179402637297468</v>
      </c>
      <c r="AC35" s="17">
        <v>0.183647224144246</v>
      </c>
      <c r="AD35" s="17"/>
      <c r="AE35" s="17">
        <v>0.20256385046878</v>
      </c>
      <c r="AF35" s="17">
        <v>0.18281804490749601</v>
      </c>
    </row>
    <row r="36" spans="2:32" x14ac:dyDescent="0.5">
      <c r="B36" t="s">
        <v>70</v>
      </c>
      <c r="C36" s="17">
        <v>0.18371315043859801</v>
      </c>
      <c r="D36" s="17">
        <v>0.17558515091343299</v>
      </c>
      <c r="E36" s="17">
        <v>0.19215434350294699</v>
      </c>
      <c r="F36" s="17"/>
      <c r="G36" s="17">
        <v>0.147853973149913</v>
      </c>
      <c r="H36" s="17">
        <v>0.13170180868797601</v>
      </c>
      <c r="I36" s="17">
        <v>0.100104652469691</v>
      </c>
      <c r="J36" s="17">
        <v>0.19465509358059099</v>
      </c>
      <c r="K36" s="17">
        <v>0.22590899136685</v>
      </c>
      <c r="L36" s="17">
        <v>0.23666400532913001</v>
      </c>
      <c r="M36" s="17"/>
      <c r="N36" s="17">
        <v>0.16393737140867901</v>
      </c>
      <c r="O36" s="17">
        <v>0.16113110875784001</v>
      </c>
      <c r="P36" s="17">
        <v>0.275312427185049</v>
      </c>
      <c r="Q36" s="17">
        <v>0.12376270634933401</v>
      </c>
      <c r="R36" s="17">
        <v>0.18212396633941999</v>
      </c>
      <c r="S36" s="17">
        <v>0.188595660607455</v>
      </c>
      <c r="T36" s="17">
        <v>0.16791008479616401</v>
      </c>
      <c r="U36" s="17">
        <v>0</v>
      </c>
      <c r="V36" s="17">
        <v>0.20286117174652399</v>
      </c>
      <c r="W36" s="17">
        <v>0.22595815130851499</v>
      </c>
      <c r="X36" s="17">
        <v>0.13025772429995899</v>
      </c>
      <c r="Y36" s="17">
        <v>0</v>
      </c>
      <c r="Z36" s="17">
        <v>0.17094849897859299</v>
      </c>
      <c r="AA36" s="17">
        <v>0.211033980930868</v>
      </c>
      <c r="AB36" s="17">
        <v>0.219669763547336</v>
      </c>
      <c r="AC36" s="17">
        <v>0.22592934641762599</v>
      </c>
      <c r="AD36" s="17"/>
      <c r="AE36" s="17">
        <v>0.151918871744572</v>
      </c>
      <c r="AF36" s="17">
        <v>0.19819875339526599</v>
      </c>
    </row>
    <row r="37" spans="2:32" x14ac:dyDescent="0.5">
      <c r="B37" t="s">
        <v>71</v>
      </c>
      <c r="C37" s="17">
        <v>0.15268349921618199</v>
      </c>
      <c r="D37" s="17">
        <v>0.18647947109102</v>
      </c>
      <c r="E37" s="17">
        <v>0.120976850736554</v>
      </c>
      <c r="F37" s="17"/>
      <c r="G37" s="17">
        <v>0.13088348827330401</v>
      </c>
      <c r="H37" s="17">
        <v>0.13110046768682601</v>
      </c>
      <c r="I37" s="17">
        <v>0.19329584418836099</v>
      </c>
      <c r="J37" s="17">
        <v>0.155591629275844</v>
      </c>
      <c r="K37" s="17">
        <v>0.17051765172059</v>
      </c>
      <c r="L37" s="17">
        <v>0.13520892834304499</v>
      </c>
      <c r="M37" s="17"/>
      <c r="N37" s="17">
        <v>0.13804480972408001</v>
      </c>
      <c r="O37" s="17">
        <v>0.16816833378395801</v>
      </c>
      <c r="P37" s="17">
        <v>0.100729579717379</v>
      </c>
      <c r="Q37" s="17">
        <v>0.12209654766828799</v>
      </c>
      <c r="R37" s="17">
        <v>0.19411248845566201</v>
      </c>
      <c r="S37" s="17">
        <v>0.110201429445124</v>
      </c>
      <c r="T37" s="17">
        <v>0.22678370265897199</v>
      </c>
      <c r="U37" s="17">
        <v>0.17460799329059901</v>
      </c>
      <c r="V37" s="17">
        <v>8.9140531835438006E-2</v>
      </c>
      <c r="W37" s="17">
        <v>0.15773652007533101</v>
      </c>
      <c r="X37" s="17">
        <v>0.22695516853427</v>
      </c>
      <c r="Y37" s="17">
        <v>0.14503327807081901</v>
      </c>
      <c r="Z37" s="17">
        <v>0.10636381812347601</v>
      </c>
      <c r="AA37" s="17">
        <v>0.20500049180122201</v>
      </c>
      <c r="AB37" s="17">
        <v>7.0312603998282999E-2</v>
      </c>
      <c r="AC37" s="17">
        <v>0.24975292995165799</v>
      </c>
      <c r="AD37" s="17"/>
      <c r="AE37" s="17">
        <v>0.182211796751544</v>
      </c>
      <c r="AF37" s="17">
        <v>0.13923028651084299</v>
      </c>
    </row>
    <row r="38" spans="2:32" x14ac:dyDescent="0.5">
      <c r="B38" t="s">
        <v>72</v>
      </c>
      <c r="C38" s="17">
        <v>0.14807140351578299</v>
      </c>
      <c r="D38" s="17">
        <v>0.112956628809979</v>
      </c>
      <c r="E38" s="17">
        <v>0.18038563305750099</v>
      </c>
      <c r="F38" s="17"/>
      <c r="G38" s="17">
        <v>0.14137301648838399</v>
      </c>
      <c r="H38" s="17">
        <v>0.15189791997197799</v>
      </c>
      <c r="I38" s="17">
        <v>0.13459508044611199</v>
      </c>
      <c r="J38" s="17">
        <v>0.173916811015461</v>
      </c>
      <c r="K38" s="17">
        <v>0.111059224307871</v>
      </c>
      <c r="L38" s="17">
        <v>0.16520049560208</v>
      </c>
      <c r="M38" s="17"/>
      <c r="N38" s="17">
        <v>0.17466514464949701</v>
      </c>
      <c r="O38" s="17">
        <v>0.111366946672506</v>
      </c>
      <c r="P38" s="17">
        <v>0.12143001572579</v>
      </c>
      <c r="Q38" s="17">
        <v>0.160264677990271</v>
      </c>
      <c r="R38" s="17">
        <v>9.6704822806779306E-2</v>
      </c>
      <c r="S38" s="17">
        <v>0.183303313111564</v>
      </c>
      <c r="T38" s="17">
        <v>0.14158752355030199</v>
      </c>
      <c r="U38" s="17">
        <v>9.4607223503649501E-2</v>
      </c>
      <c r="V38" s="17">
        <v>0.114742410996008</v>
      </c>
      <c r="W38" s="17">
        <v>0.17540616965518599</v>
      </c>
      <c r="X38" s="17">
        <v>0.19634340825483301</v>
      </c>
      <c r="Y38" s="17">
        <v>0.147508584196793</v>
      </c>
      <c r="Z38" s="17">
        <v>0.103340394433624</v>
      </c>
      <c r="AA38" s="17">
        <v>0.12860762677364199</v>
      </c>
      <c r="AB38" s="17">
        <v>0.25655324173397698</v>
      </c>
      <c r="AC38" s="17">
        <v>7.2141692579600306E-2</v>
      </c>
      <c r="AD38" s="17"/>
      <c r="AE38" s="17">
        <v>6.6727328510467795E-2</v>
      </c>
      <c r="AF38" s="17">
        <v>0.185132095621552</v>
      </c>
    </row>
    <row r="39" spans="2:32" x14ac:dyDescent="0.5">
      <c r="B39" t="s">
        <v>73</v>
      </c>
      <c r="C39" s="17">
        <v>9.04294942655577E-2</v>
      </c>
      <c r="D39" s="17">
        <v>9.8095782760869096E-2</v>
      </c>
      <c r="E39" s="17">
        <v>8.3443607937154801E-2</v>
      </c>
      <c r="F39" s="17"/>
      <c r="G39" s="17">
        <v>0.17025973978060699</v>
      </c>
      <c r="H39" s="17">
        <v>0.118737507483935</v>
      </c>
      <c r="I39" s="17">
        <v>8.7904236688303897E-2</v>
      </c>
      <c r="J39" s="17">
        <v>7.0821860192604294E-2</v>
      </c>
      <c r="K39" s="17">
        <v>7.3927742038968305E-2</v>
      </c>
      <c r="L39" s="17">
        <v>7.2560430120527097E-2</v>
      </c>
      <c r="M39" s="17"/>
      <c r="N39" s="17">
        <v>5.0608641741451701E-2</v>
      </c>
      <c r="O39" s="17">
        <v>9.6834253330364606E-2</v>
      </c>
      <c r="P39" s="17">
        <v>9.8167067196002003E-2</v>
      </c>
      <c r="Q39" s="17">
        <v>6.6591355775571695E-2</v>
      </c>
      <c r="R39" s="17">
        <v>9.6704822806779306E-2</v>
      </c>
      <c r="S39" s="17">
        <v>4.0431946195315399E-2</v>
      </c>
      <c r="T39" s="17">
        <v>0.13809867799495901</v>
      </c>
      <c r="U39" s="17">
        <v>0.27855788602298698</v>
      </c>
      <c r="V39" s="17">
        <v>9.7131914352139706E-2</v>
      </c>
      <c r="W39" s="17">
        <v>0.100460652484149</v>
      </c>
      <c r="X39" s="17">
        <v>1.69567655100742E-2</v>
      </c>
      <c r="Y39" s="17">
        <v>0</v>
      </c>
      <c r="Z39" s="17">
        <v>0.10844957622316199</v>
      </c>
      <c r="AA39" s="17">
        <v>9.4637564446159297E-2</v>
      </c>
      <c r="AB39" s="17">
        <v>4.5940323891943302E-2</v>
      </c>
      <c r="AC39" s="17">
        <v>0.12874876195283</v>
      </c>
      <c r="AD39" s="17"/>
      <c r="AE39" s="17">
        <v>8.2889570121047002E-2</v>
      </c>
      <c r="AF39" s="17">
        <v>9.38647144362008E-2</v>
      </c>
    </row>
    <row r="40" spans="2:32" x14ac:dyDescent="0.5">
      <c r="B40" t="s">
        <v>74</v>
      </c>
      <c r="C40" s="17">
        <v>7.8452745399883006E-2</v>
      </c>
      <c r="D40" s="17">
        <v>6.3986677547863594E-2</v>
      </c>
      <c r="E40" s="17">
        <v>9.2556633620125298E-2</v>
      </c>
      <c r="F40" s="17"/>
      <c r="G40" s="17">
        <v>0.26181516603273203</v>
      </c>
      <c r="H40" s="17">
        <v>0.168069396689871</v>
      </c>
      <c r="I40" s="17">
        <v>5.7356560524616199E-2</v>
      </c>
      <c r="J40" s="17">
        <v>4.0610015306937697E-2</v>
      </c>
      <c r="K40" s="17">
        <v>6.11145743778694E-2</v>
      </c>
      <c r="L40" s="17">
        <v>1.3156776365589999E-2</v>
      </c>
      <c r="M40" s="17"/>
      <c r="N40" s="17">
        <v>7.5409600187342399E-2</v>
      </c>
      <c r="O40" s="17">
        <v>0.10384434533414599</v>
      </c>
      <c r="P40" s="17">
        <v>5.9984683890698998E-2</v>
      </c>
      <c r="Q40" s="17">
        <v>0.124992825871514</v>
      </c>
      <c r="R40" s="17">
        <v>0</v>
      </c>
      <c r="S40" s="17">
        <v>4.0431946195315399E-2</v>
      </c>
      <c r="T40" s="17">
        <v>7.3946908129698993E-2</v>
      </c>
      <c r="U40" s="17">
        <v>4.52168481485965E-2</v>
      </c>
      <c r="V40" s="17">
        <v>8.4287695170733104E-2</v>
      </c>
      <c r="W40" s="17">
        <v>7.4590574512986105E-2</v>
      </c>
      <c r="X40" s="17">
        <v>7.8853823494748398E-2</v>
      </c>
      <c r="Y40" s="17">
        <v>0.23822777835460501</v>
      </c>
      <c r="Z40" s="17">
        <v>3.8471778042314997E-2</v>
      </c>
      <c r="AA40" s="17">
        <v>3.3874594064774298E-2</v>
      </c>
      <c r="AB40" s="17">
        <v>3.71279718968218E-2</v>
      </c>
      <c r="AC40" s="17">
        <v>0.12284113537413301</v>
      </c>
      <c r="AD40" s="17"/>
      <c r="AE40" s="17">
        <v>6.3046023582781593E-2</v>
      </c>
      <c r="AF40" s="17">
        <v>8.5472110652798194E-2</v>
      </c>
    </row>
    <row r="41" spans="2:32" x14ac:dyDescent="0.5">
      <c r="B41" t="s">
        <v>75</v>
      </c>
      <c r="C41" s="17">
        <v>1.76867654097599E-2</v>
      </c>
      <c r="D41" s="17">
        <v>2.6483297337466599E-2</v>
      </c>
      <c r="E41" s="17">
        <v>9.3524416634646196E-3</v>
      </c>
      <c r="F41" s="17"/>
      <c r="G41" s="17">
        <v>2.3548070764881999E-2</v>
      </c>
      <c r="H41" s="17">
        <v>0</v>
      </c>
      <c r="I41" s="17">
        <v>2.2820688537033298E-2</v>
      </c>
      <c r="J41" s="17">
        <v>2.2068946639952701E-2</v>
      </c>
      <c r="K41" s="17">
        <v>2.67626005477061E-2</v>
      </c>
      <c r="L41" s="17">
        <v>1.38825386096756E-2</v>
      </c>
      <c r="M41" s="17"/>
      <c r="N41" s="17">
        <v>7.6169580971617501E-3</v>
      </c>
      <c r="O41" s="17">
        <v>3.0074148336777198E-2</v>
      </c>
      <c r="P41" s="17">
        <v>2.4413451924417101E-2</v>
      </c>
      <c r="Q41" s="17">
        <v>3.0722281888314801E-2</v>
      </c>
      <c r="R41" s="17">
        <v>0</v>
      </c>
      <c r="S41" s="17">
        <v>0</v>
      </c>
      <c r="T41" s="17">
        <v>2.34377639366645E-2</v>
      </c>
      <c r="U41" s="17">
        <v>3.7591816759164398E-2</v>
      </c>
      <c r="V41" s="17">
        <v>3.7852620619371703E-2</v>
      </c>
      <c r="W41" s="17">
        <v>0</v>
      </c>
      <c r="X41" s="17">
        <v>1.8600642473654901E-2</v>
      </c>
      <c r="Y41" s="17">
        <v>0.17055273815003399</v>
      </c>
      <c r="Z41" s="17">
        <v>1.70145395644671E-2</v>
      </c>
      <c r="AA41" s="17">
        <v>0</v>
      </c>
      <c r="AB41" s="17">
        <v>0</v>
      </c>
      <c r="AC41" s="17">
        <v>0</v>
      </c>
      <c r="AD41" s="17"/>
      <c r="AE41" s="17">
        <v>2.7434134027686099E-2</v>
      </c>
      <c r="AF41" s="17">
        <v>1.3245824540166099E-2</v>
      </c>
    </row>
    <row r="42" spans="2:32" x14ac:dyDescent="0.5">
      <c r="B42" t="s">
        <v>76</v>
      </c>
      <c r="C42" s="17">
        <v>7.2712859740286406E-2</v>
      </c>
      <c r="D42" s="17">
        <v>5.03401994953286E-2</v>
      </c>
      <c r="E42" s="17">
        <v>9.4345479755062203E-2</v>
      </c>
      <c r="F42" s="17"/>
      <c r="G42" s="17">
        <v>2.5341751545437999E-2</v>
      </c>
      <c r="H42" s="17">
        <v>5.93113902568356E-2</v>
      </c>
      <c r="I42" s="17">
        <v>0.110933629645873</v>
      </c>
      <c r="J42" s="17">
        <v>9.7867554401572299E-2</v>
      </c>
      <c r="K42" s="17">
        <v>8.7937774745709699E-2</v>
      </c>
      <c r="L42" s="17">
        <v>4.8328158785596001E-2</v>
      </c>
      <c r="M42" s="17"/>
      <c r="N42" s="17">
        <v>0.104298799775895</v>
      </c>
      <c r="O42" s="17">
        <v>2.9438960658740701E-2</v>
      </c>
      <c r="P42" s="17">
        <v>7.9632361863176099E-2</v>
      </c>
      <c r="Q42" s="17">
        <v>6.1100109554891202E-2</v>
      </c>
      <c r="R42" s="17">
        <v>0.109532771227159</v>
      </c>
      <c r="S42" s="17">
        <v>0.11638591668443</v>
      </c>
      <c r="T42" s="17">
        <v>9.3600839039698902E-2</v>
      </c>
      <c r="U42" s="17">
        <v>4.3791444902957402E-2</v>
      </c>
      <c r="V42" s="17">
        <v>0.110530967488564</v>
      </c>
      <c r="W42" s="17">
        <v>7.7861201131852395E-2</v>
      </c>
      <c r="X42" s="17">
        <v>5.6260140843777902E-2</v>
      </c>
      <c r="Y42" s="17">
        <v>0</v>
      </c>
      <c r="Z42" s="17">
        <v>7.0644008765452598E-2</v>
      </c>
      <c r="AA42" s="17">
        <v>5.9770314073705602E-2</v>
      </c>
      <c r="AB42" s="17">
        <v>3.88774187737813E-2</v>
      </c>
      <c r="AC42" s="17">
        <v>3.1036422416839099E-2</v>
      </c>
      <c r="AD42" s="17"/>
      <c r="AE42" s="17">
        <v>4.95352985396426E-2</v>
      </c>
      <c r="AF42" s="17">
        <v>8.3272651087886798E-2</v>
      </c>
    </row>
    <row r="43" spans="2:32" x14ac:dyDescent="0.5">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row>
    <row r="44" spans="2:32" x14ac:dyDescent="0.5">
      <c r="B44" s="6" t="s">
        <v>78</v>
      </c>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row>
    <row r="45" spans="2:32" x14ac:dyDescent="0.5">
      <c r="B45" s="24" t="s">
        <v>57</v>
      </c>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row>
    <row r="46" spans="2:32" x14ac:dyDescent="0.5">
      <c r="B46" t="s">
        <v>65</v>
      </c>
      <c r="C46" s="17">
        <v>0.39496086794347002</v>
      </c>
      <c r="D46" s="17">
        <v>0.42790857285714401</v>
      </c>
      <c r="E46" s="17">
        <v>0.36319610110638001</v>
      </c>
      <c r="F46" s="17"/>
      <c r="G46" s="17">
        <v>0.45920120034284601</v>
      </c>
      <c r="H46" s="17">
        <v>0.517568509398458</v>
      </c>
      <c r="I46" s="17">
        <v>0.39904826544109601</v>
      </c>
      <c r="J46" s="17">
        <v>0.41773795523202201</v>
      </c>
      <c r="K46" s="17">
        <v>0.30704693513800202</v>
      </c>
      <c r="L46" s="17">
        <v>0.34751126091471302</v>
      </c>
      <c r="M46" s="17"/>
      <c r="N46" s="17">
        <v>0.37100325707632698</v>
      </c>
      <c r="O46" s="17">
        <v>0.44380887323045898</v>
      </c>
      <c r="P46" s="17">
        <v>0.352676753910458</v>
      </c>
      <c r="Q46" s="17">
        <v>0.30645770830052999</v>
      </c>
      <c r="R46" s="17">
        <v>0.40035008248960002</v>
      </c>
      <c r="S46" s="17">
        <v>0.37084430369938798</v>
      </c>
      <c r="T46" s="17">
        <v>0.37440766845953799</v>
      </c>
      <c r="U46" s="17">
        <v>0.288147011703631</v>
      </c>
      <c r="V46" s="17">
        <v>0.39758985898525401</v>
      </c>
      <c r="W46" s="17">
        <v>0.410034689358176</v>
      </c>
      <c r="X46" s="17">
        <v>0.27465883732768798</v>
      </c>
      <c r="Y46" s="17">
        <v>0.78598015707101698</v>
      </c>
      <c r="Z46" s="17">
        <v>0.37559373137608298</v>
      </c>
      <c r="AA46" s="17">
        <v>0.346831934381715</v>
      </c>
      <c r="AB46" s="17">
        <v>0.37982980128733201</v>
      </c>
      <c r="AC46" s="17">
        <v>0.56840891527730097</v>
      </c>
      <c r="AD46" s="17"/>
      <c r="AE46" s="17">
        <v>0.47091776240004901</v>
      </c>
      <c r="AF46" s="17">
        <v>0.36035459725218999</v>
      </c>
    </row>
    <row r="47" spans="2:32" x14ac:dyDescent="0.5">
      <c r="B47" t="s">
        <v>69</v>
      </c>
      <c r="C47" s="17">
        <v>0.302761287884177</v>
      </c>
      <c r="D47" s="17">
        <v>0.29904051549260602</v>
      </c>
      <c r="E47" s="17">
        <v>0.30549885100282298</v>
      </c>
      <c r="F47" s="17"/>
      <c r="G47" s="17">
        <v>0.39736381802072002</v>
      </c>
      <c r="H47" s="17">
        <v>0.314200096687903</v>
      </c>
      <c r="I47" s="17">
        <v>0.21553374380109799</v>
      </c>
      <c r="J47" s="17">
        <v>0.28000916304416101</v>
      </c>
      <c r="K47" s="17">
        <v>0.274651953756331</v>
      </c>
      <c r="L47" s="17">
        <v>0.34751474183251202</v>
      </c>
      <c r="M47" s="17"/>
      <c r="N47" s="17">
        <v>0.27896843148296602</v>
      </c>
      <c r="O47" s="17">
        <v>0.33067147780860201</v>
      </c>
      <c r="P47" s="17">
        <v>0.24560855868256601</v>
      </c>
      <c r="Q47" s="17">
        <v>0.347925350603839</v>
      </c>
      <c r="R47" s="17">
        <v>0.28517447162537202</v>
      </c>
      <c r="S47" s="17">
        <v>0.12727140389789399</v>
      </c>
      <c r="T47" s="17">
        <v>0.38881358368747798</v>
      </c>
      <c r="U47" s="17">
        <v>0.23293311268587399</v>
      </c>
      <c r="V47" s="17">
        <v>0.31372911828329197</v>
      </c>
      <c r="W47" s="17">
        <v>0.22526478766161201</v>
      </c>
      <c r="X47" s="17">
        <v>0.386219124570848</v>
      </c>
      <c r="Y47" s="17">
        <v>0.53544972629836496</v>
      </c>
      <c r="Z47" s="17">
        <v>0.33986369460131199</v>
      </c>
      <c r="AA47" s="17">
        <v>0.33127107670304501</v>
      </c>
      <c r="AB47" s="17">
        <v>0.28469894177770999</v>
      </c>
      <c r="AC47" s="17">
        <v>0.51809323346532199</v>
      </c>
      <c r="AD47" s="17"/>
      <c r="AE47" s="17">
        <v>0.324974624601578</v>
      </c>
      <c r="AF47" s="17">
        <v>0.29264080114102398</v>
      </c>
    </row>
    <row r="48" spans="2:32" x14ac:dyDescent="0.5">
      <c r="B48" t="s">
        <v>68</v>
      </c>
      <c r="C48" s="17">
        <v>0.252977256548167</v>
      </c>
      <c r="D48" s="17">
        <v>0.28083005506192599</v>
      </c>
      <c r="E48" s="17">
        <v>0.227316839884911</v>
      </c>
      <c r="F48" s="17"/>
      <c r="G48" s="17">
        <v>0.20931893069919</v>
      </c>
      <c r="H48" s="17">
        <v>0.19327454545526199</v>
      </c>
      <c r="I48" s="17">
        <v>0.17900210968764599</v>
      </c>
      <c r="J48" s="17">
        <v>0.254665615965189</v>
      </c>
      <c r="K48" s="17">
        <v>0.29232778832185002</v>
      </c>
      <c r="L48" s="17">
        <v>0.315311794300216</v>
      </c>
      <c r="M48" s="17"/>
      <c r="N48" s="17">
        <v>0.230185697020626</v>
      </c>
      <c r="O48" s="17">
        <v>0.27820754981769502</v>
      </c>
      <c r="P48" s="17">
        <v>0.211526451418102</v>
      </c>
      <c r="Q48" s="17">
        <v>0.33424658405122198</v>
      </c>
      <c r="R48" s="17">
        <v>0.386179452129913</v>
      </c>
      <c r="S48" s="17">
        <v>0.14508979969907601</v>
      </c>
      <c r="T48" s="17">
        <v>0.28949591947286801</v>
      </c>
      <c r="U48" s="17">
        <v>0.282705869796958</v>
      </c>
      <c r="V48" s="17">
        <v>0.211999741275576</v>
      </c>
      <c r="W48" s="17">
        <v>0.25858806217647701</v>
      </c>
      <c r="X48" s="17">
        <v>0.122578115179291</v>
      </c>
      <c r="Y48" s="17">
        <v>0.52726017328816699</v>
      </c>
      <c r="Z48" s="17">
        <v>0.22407552009408299</v>
      </c>
      <c r="AA48" s="17">
        <v>0.339265269742346</v>
      </c>
      <c r="AB48" s="17">
        <v>0.22087891249803501</v>
      </c>
      <c r="AC48" s="17">
        <v>0.35056004347587699</v>
      </c>
      <c r="AD48" s="17"/>
      <c r="AE48" s="17">
        <v>0.276722210082266</v>
      </c>
      <c r="AF48" s="17">
        <v>0.24215895894092801</v>
      </c>
    </row>
    <row r="49" spans="2:32" x14ac:dyDescent="0.5">
      <c r="B49" t="s">
        <v>66</v>
      </c>
      <c r="C49" s="17">
        <v>0.19859188440380701</v>
      </c>
      <c r="D49" s="17">
        <v>0.17957158626448599</v>
      </c>
      <c r="E49" s="17">
        <v>0.21555343718596701</v>
      </c>
      <c r="F49" s="17"/>
      <c r="G49" s="17">
        <v>0.20451055953868999</v>
      </c>
      <c r="H49" s="17">
        <v>0.219715673727995</v>
      </c>
      <c r="I49" s="17">
        <v>0.17999467621474699</v>
      </c>
      <c r="J49" s="17">
        <v>0.19033643983457599</v>
      </c>
      <c r="K49" s="17">
        <v>0.23410624174828501</v>
      </c>
      <c r="L49" s="17">
        <v>0.17553923416726999</v>
      </c>
      <c r="M49" s="17"/>
      <c r="N49" s="17">
        <v>0.20592007341799301</v>
      </c>
      <c r="O49" s="17">
        <v>0.197223071158033</v>
      </c>
      <c r="P49" s="17">
        <v>0.17673668714217</v>
      </c>
      <c r="Q49" s="17">
        <v>0.17755395900875701</v>
      </c>
      <c r="R49" s="17">
        <v>9.1061983169710106E-2</v>
      </c>
      <c r="S49" s="17">
        <v>0.161578772873573</v>
      </c>
      <c r="T49" s="17">
        <v>0.26986716193006799</v>
      </c>
      <c r="U49" s="17">
        <v>0.179776010229283</v>
      </c>
      <c r="V49" s="17">
        <v>0.183525585068156</v>
      </c>
      <c r="W49" s="17">
        <v>0.18207958610851999</v>
      </c>
      <c r="X49" s="17">
        <v>0.23015500579172299</v>
      </c>
      <c r="Y49" s="17">
        <v>0</v>
      </c>
      <c r="Z49" s="17">
        <v>0.16923513127653</v>
      </c>
      <c r="AA49" s="17">
        <v>0.27003675701657198</v>
      </c>
      <c r="AB49" s="17">
        <v>0.32596147663553898</v>
      </c>
      <c r="AC49" s="17">
        <v>0.13758926473515001</v>
      </c>
      <c r="AD49" s="17"/>
      <c r="AE49" s="17">
        <v>0.21521203477930201</v>
      </c>
      <c r="AF49" s="17">
        <v>0.19101967615412699</v>
      </c>
    </row>
    <row r="50" spans="2:32" x14ac:dyDescent="0.5">
      <c r="B50" t="s">
        <v>74</v>
      </c>
      <c r="C50" s="17">
        <v>0.16821704999801401</v>
      </c>
      <c r="D50" s="17">
        <v>0.159045713322293</v>
      </c>
      <c r="E50" s="17">
        <v>0.175661474329146</v>
      </c>
      <c r="F50" s="17"/>
      <c r="G50" s="17">
        <v>0.19726819397703799</v>
      </c>
      <c r="H50" s="17">
        <v>0.19182283781239901</v>
      </c>
      <c r="I50" s="17">
        <v>0.168195295215882</v>
      </c>
      <c r="J50" s="17">
        <v>0.18583553735934499</v>
      </c>
      <c r="K50" s="17">
        <v>0.203092493067144</v>
      </c>
      <c r="L50" s="17">
        <v>0.109616573443029</v>
      </c>
      <c r="M50" s="17"/>
      <c r="N50" s="17">
        <v>0.16016893286182901</v>
      </c>
      <c r="O50" s="17">
        <v>0.18046403893173299</v>
      </c>
      <c r="P50" s="17">
        <v>0.23654455792707499</v>
      </c>
      <c r="Q50" s="17">
        <v>9.2966375322341796E-2</v>
      </c>
      <c r="R50" s="17">
        <v>9.6704822806779306E-2</v>
      </c>
      <c r="S50" s="17">
        <v>0.343328082483362</v>
      </c>
      <c r="T50" s="17">
        <v>8.7382779930714902E-2</v>
      </c>
      <c r="U50" s="17">
        <v>9.4337158416865505E-2</v>
      </c>
      <c r="V50" s="17">
        <v>0.19313723013699499</v>
      </c>
      <c r="W50" s="17">
        <v>0.21244123438144599</v>
      </c>
      <c r="X50" s="17">
        <v>0.133184093622218</v>
      </c>
      <c r="Y50" s="17">
        <v>0.256687090079328</v>
      </c>
      <c r="Z50" s="17">
        <v>0.14971834195171499</v>
      </c>
      <c r="AA50" s="17">
        <v>3.1690164848860898E-2</v>
      </c>
      <c r="AB50" s="17">
        <v>7.7318529747947395E-2</v>
      </c>
      <c r="AC50" s="17">
        <v>0.13030524229579801</v>
      </c>
      <c r="AD50" s="17"/>
      <c r="AE50" s="17">
        <v>0.16760975414195101</v>
      </c>
      <c r="AF50" s="17">
        <v>0.16849373646518701</v>
      </c>
    </row>
    <row r="51" spans="2:32" x14ac:dyDescent="0.5">
      <c r="B51" t="s">
        <v>71</v>
      </c>
      <c r="C51" s="17">
        <v>0.13828769382883699</v>
      </c>
      <c r="D51" s="17">
        <v>0.175913810011817</v>
      </c>
      <c r="E51" s="17">
        <v>0.10287038753496</v>
      </c>
      <c r="F51" s="17"/>
      <c r="G51" s="17">
        <v>8.7727568230824102E-2</v>
      </c>
      <c r="H51" s="17">
        <v>0.11904541697627199</v>
      </c>
      <c r="I51" s="17">
        <v>0.16261901589565</v>
      </c>
      <c r="J51" s="17">
        <v>0.13376574468364599</v>
      </c>
      <c r="K51" s="17">
        <v>0.131078933336647</v>
      </c>
      <c r="L51" s="17">
        <v>0.16042902773723899</v>
      </c>
      <c r="M51" s="17"/>
      <c r="N51" s="17">
        <v>0.155670755344572</v>
      </c>
      <c r="O51" s="17">
        <v>0.11385082306262199</v>
      </c>
      <c r="P51" s="17">
        <v>0.113722384033604</v>
      </c>
      <c r="Q51" s="17">
        <v>0.12877184227545099</v>
      </c>
      <c r="R51" s="17">
        <v>0</v>
      </c>
      <c r="S51" s="17">
        <v>0.15749277891925501</v>
      </c>
      <c r="T51" s="17">
        <v>8.6701616806075896E-2</v>
      </c>
      <c r="U51" s="17">
        <v>0.125995726529714</v>
      </c>
      <c r="V51" s="17">
        <v>0.11773050374857</v>
      </c>
      <c r="W51" s="17">
        <v>0.178788851357122</v>
      </c>
      <c r="X51" s="17">
        <v>0.124129701040605</v>
      </c>
      <c r="Y51" s="17">
        <v>0</v>
      </c>
      <c r="Z51" s="17">
        <v>0.15085299577384301</v>
      </c>
      <c r="AA51" s="17">
        <v>0.188036600777723</v>
      </c>
      <c r="AB51" s="17">
        <v>0.101004736291813</v>
      </c>
      <c r="AC51" s="17">
        <v>0.242420506325489</v>
      </c>
      <c r="AD51" s="17"/>
      <c r="AE51" s="17">
        <v>0.162922626841108</v>
      </c>
      <c r="AF51" s="17">
        <v>0.12706391794406099</v>
      </c>
    </row>
    <row r="52" spans="2:32" x14ac:dyDescent="0.5">
      <c r="B52" t="s">
        <v>70</v>
      </c>
      <c r="C52" s="17">
        <v>0.104234139215999</v>
      </c>
      <c r="D52" s="17">
        <v>0.100031377320419</v>
      </c>
      <c r="E52" s="17">
        <v>0.10863304030497201</v>
      </c>
      <c r="F52" s="17"/>
      <c r="G52" s="17">
        <v>0.17344745223120001</v>
      </c>
      <c r="H52" s="17">
        <v>0.137463470980381</v>
      </c>
      <c r="I52" s="17">
        <v>0.107250246020706</v>
      </c>
      <c r="J52" s="17">
        <v>7.0315560336103505E-2</v>
      </c>
      <c r="K52" s="17">
        <v>7.0819661838006004E-2</v>
      </c>
      <c r="L52" s="17">
        <v>0.104737901160848</v>
      </c>
      <c r="M52" s="17"/>
      <c r="N52" s="17">
        <v>6.97590798450584E-2</v>
      </c>
      <c r="O52" s="17">
        <v>9.3790312532404801E-2</v>
      </c>
      <c r="P52" s="17">
        <v>0.124113020157627</v>
      </c>
      <c r="Q52" s="17">
        <v>0.17062610490372401</v>
      </c>
      <c r="R52" s="17">
        <v>0</v>
      </c>
      <c r="S52" s="17">
        <v>0.27974429859727801</v>
      </c>
      <c r="T52" s="17">
        <v>0.136026976997219</v>
      </c>
      <c r="U52" s="17">
        <v>0.22985487082060599</v>
      </c>
      <c r="V52" s="17">
        <v>0.10977421385892901</v>
      </c>
      <c r="W52" s="17">
        <v>5.9077166375185598E-2</v>
      </c>
      <c r="X52" s="17">
        <v>0.133976780170769</v>
      </c>
      <c r="Y52" s="17">
        <v>0</v>
      </c>
      <c r="Z52" s="17">
        <v>0.14270709674797699</v>
      </c>
      <c r="AA52" s="17">
        <v>0.14817168044247001</v>
      </c>
      <c r="AB52" s="17">
        <v>0.146551093619742</v>
      </c>
      <c r="AC52" s="17">
        <v>0.107634661641478</v>
      </c>
      <c r="AD52" s="17"/>
      <c r="AE52" s="17">
        <v>0.132258485719912</v>
      </c>
      <c r="AF52" s="17">
        <v>9.1466132730227995E-2</v>
      </c>
    </row>
    <row r="53" spans="2:32" x14ac:dyDescent="0.5">
      <c r="B53" t="s">
        <v>72</v>
      </c>
      <c r="C53" s="17">
        <v>9.67289231780568E-2</v>
      </c>
      <c r="D53" s="17">
        <v>0.10737448548799899</v>
      </c>
      <c r="E53" s="17">
        <v>8.69214510290163E-2</v>
      </c>
      <c r="F53" s="17"/>
      <c r="G53" s="17">
        <v>0.103245802471401</v>
      </c>
      <c r="H53" s="17">
        <v>0.11485720786697</v>
      </c>
      <c r="I53" s="17">
        <v>8.7572941044944702E-2</v>
      </c>
      <c r="J53" s="17">
        <v>8.2119266496970503E-2</v>
      </c>
      <c r="K53" s="17">
        <v>8.2617034727822294E-2</v>
      </c>
      <c r="L53" s="17">
        <v>0.10831941548367099</v>
      </c>
      <c r="M53" s="17"/>
      <c r="N53" s="17">
        <v>7.5773224328751596E-2</v>
      </c>
      <c r="O53" s="17">
        <v>9.6776426462327994E-2</v>
      </c>
      <c r="P53" s="17">
        <v>0.13465688682174201</v>
      </c>
      <c r="Q53" s="17">
        <v>6.2713283052616003E-2</v>
      </c>
      <c r="R53" s="17">
        <v>0</v>
      </c>
      <c r="S53" s="17">
        <v>7.4679405151324499E-2</v>
      </c>
      <c r="T53" s="17">
        <v>8.6893652839972996E-2</v>
      </c>
      <c r="U53" s="17">
        <v>0.14862286763441199</v>
      </c>
      <c r="V53" s="17">
        <v>3.8896388606580901E-2</v>
      </c>
      <c r="W53" s="17">
        <v>0.114951877831242</v>
      </c>
      <c r="X53" s="17">
        <v>0.10249903090133899</v>
      </c>
      <c r="Y53" s="17">
        <v>0</v>
      </c>
      <c r="Z53" s="17">
        <v>8.6606765813103795E-2</v>
      </c>
      <c r="AA53" s="17">
        <v>0.16465620200086201</v>
      </c>
      <c r="AB53" s="17">
        <v>0.15909011108043999</v>
      </c>
      <c r="AC53" s="17">
        <v>0.18172064454282599</v>
      </c>
      <c r="AD53" s="17"/>
      <c r="AE53" s="17">
        <v>5.2344758232605301E-2</v>
      </c>
      <c r="AF53" s="17">
        <v>0.116950529623364</v>
      </c>
    </row>
    <row r="54" spans="2:32" x14ac:dyDescent="0.5">
      <c r="B54" t="s">
        <v>73</v>
      </c>
      <c r="C54" s="17">
        <v>9.6213162076475303E-2</v>
      </c>
      <c r="D54" s="17">
        <v>0.115387791668559</v>
      </c>
      <c r="E54" s="17">
        <v>7.8259411502238294E-2</v>
      </c>
      <c r="F54" s="17"/>
      <c r="G54" s="17">
        <v>0.112043895088195</v>
      </c>
      <c r="H54" s="17">
        <v>0.124099452899661</v>
      </c>
      <c r="I54" s="17">
        <v>9.93830681242895E-2</v>
      </c>
      <c r="J54" s="17">
        <v>7.8757816718330001E-2</v>
      </c>
      <c r="K54" s="17">
        <v>9.5245099694919205E-2</v>
      </c>
      <c r="L54" s="17">
        <v>8.4769547350390703E-2</v>
      </c>
      <c r="M54" s="17"/>
      <c r="N54" s="17">
        <v>8.6521915864300497E-2</v>
      </c>
      <c r="O54" s="17">
        <v>6.5738219437215001E-2</v>
      </c>
      <c r="P54" s="17">
        <v>9.7694605215156993E-2</v>
      </c>
      <c r="Q54" s="17">
        <v>9.7603119294860499E-2</v>
      </c>
      <c r="R54" s="17">
        <v>8.6761825471947801E-2</v>
      </c>
      <c r="S54" s="17">
        <v>3.9063227748090901E-2</v>
      </c>
      <c r="T54" s="17">
        <v>7.4795251993579795E-2</v>
      </c>
      <c r="U54" s="17">
        <v>0.23247927272730801</v>
      </c>
      <c r="V54" s="17">
        <v>0.13725264110448401</v>
      </c>
      <c r="W54" s="17">
        <v>0.105748473501779</v>
      </c>
      <c r="X54" s="17">
        <v>0.129494144442618</v>
      </c>
      <c r="Y54" s="17">
        <v>6.8986564858163998E-2</v>
      </c>
      <c r="Z54" s="17">
        <v>3.5387001485732601E-2</v>
      </c>
      <c r="AA54" s="17">
        <v>0.12843709855789701</v>
      </c>
      <c r="AB54" s="17">
        <v>7.3338876610264406E-2</v>
      </c>
      <c r="AC54" s="17">
        <v>0.173998380111891</v>
      </c>
      <c r="AD54" s="17"/>
      <c r="AE54" s="17">
        <v>9.3633970673394601E-2</v>
      </c>
      <c r="AF54" s="17">
        <v>9.7388252191707006E-2</v>
      </c>
    </row>
    <row r="55" spans="2:32" x14ac:dyDescent="0.5">
      <c r="B55" t="s">
        <v>67</v>
      </c>
      <c r="C55" s="17">
        <v>8.53349109441396E-2</v>
      </c>
      <c r="D55" s="17">
        <v>8.8310791049545007E-2</v>
      </c>
      <c r="E55" s="17">
        <v>8.2809023874531207E-2</v>
      </c>
      <c r="F55" s="17"/>
      <c r="G55" s="17">
        <v>5.0294669755356701E-2</v>
      </c>
      <c r="H55" s="17">
        <v>9.6147494190292504E-2</v>
      </c>
      <c r="I55" s="17">
        <v>9.2668375078900203E-2</v>
      </c>
      <c r="J55" s="17">
        <v>7.1426766273005496E-2</v>
      </c>
      <c r="K55" s="17">
        <v>5.5202369686287202E-2</v>
      </c>
      <c r="L55" s="17">
        <v>0.116470773731569</v>
      </c>
      <c r="M55" s="17"/>
      <c r="N55" s="17">
        <v>9.2576850265177701E-2</v>
      </c>
      <c r="O55" s="17">
        <v>8.1699786873998703E-2</v>
      </c>
      <c r="P55" s="17">
        <v>1.8878897701182899E-2</v>
      </c>
      <c r="Q55" s="17">
        <v>6.1241381949225598E-2</v>
      </c>
      <c r="R55" s="17">
        <v>9.1061983169710106E-2</v>
      </c>
      <c r="S55" s="17">
        <v>7.7033814491654098E-2</v>
      </c>
      <c r="T55" s="17">
        <v>0.144009943249678</v>
      </c>
      <c r="U55" s="17">
        <v>5.7015406744485103E-2</v>
      </c>
      <c r="V55" s="17">
        <v>7.3702980658685593E-2</v>
      </c>
      <c r="W55" s="17">
        <v>7.2830817552979904E-2</v>
      </c>
      <c r="X55" s="17">
        <v>8.7300042794200505E-2</v>
      </c>
      <c r="Y55" s="17">
        <v>8.0018530977878893E-2</v>
      </c>
      <c r="Z55" s="17">
        <v>0.102032827077099</v>
      </c>
      <c r="AA55" s="17">
        <v>6.3111057544953802E-2</v>
      </c>
      <c r="AB55" s="17">
        <v>0.155770333435574</v>
      </c>
      <c r="AC55" s="17">
        <v>0.106322230190089</v>
      </c>
      <c r="AD55" s="17"/>
      <c r="AE55" s="17">
        <v>7.8199090790835896E-2</v>
      </c>
      <c r="AF55" s="17">
        <v>8.85860196893858E-2</v>
      </c>
    </row>
    <row r="56" spans="2:32" x14ac:dyDescent="0.5">
      <c r="B56" t="s">
        <v>75</v>
      </c>
      <c r="C56" s="17">
        <v>7.8542825439446694E-3</v>
      </c>
      <c r="D56" s="17">
        <v>6.7658739311247098E-3</v>
      </c>
      <c r="E56" s="17">
        <v>8.9226627931114494E-3</v>
      </c>
      <c r="F56" s="17"/>
      <c r="G56" s="17">
        <v>0</v>
      </c>
      <c r="H56" s="17">
        <v>0</v>
      </c>
      <c r="I56" s="17">
        <v>2.3026089730466801E-2</v>
      </c>
      <c r="J56" s="17">
        <v>1.07074026763562E-2</v>
      </c>
      <c r="K56" s="17">
        <v>4.9561193637702398E-3</v>
      </c>
      <c r="L56" s="17">
        <v>6.6380592284407099E-3</v>
      </c>
      <c r="M56" s="17"/>
      <c r="N56" s="17">
        <v>0</v>
      </c>
      <c r="O56" s="17">
        <v>1.7427827050621E-2</v>
      </c>
      <c r="P56" s="17">
        <v>0</v>
      </c>
      <c r="Q56" s="17">
        <v>3.0722281888314801E-2</v>
      </c>
      <c r="R56" s="17">
        <v>0</v>
      </c>
      <c r="S56" s="17">
        <v>0</v>
      </c>
      <c r="T56" s="17">
        <v>1.19288481644244E-2</v>
      </c>
      <c r="U56" s="17">
        <v>0</v>
      </c>
      <c r="V56" s="17">
        <v>1.37256847535739E-2</v>
      </c>
      <c r="W56" s="17">
        <v>5.2298145944601497E-3</v>
      </c>
      <c r="X56" s="17">
        <v>0</v>
      </c>
      <c r="Y56" s="17">
        <v>0</v>
      </c>
      <c r="Z56" s="17">
        <v>0</v>
      </c>
      <c r="AA56" s="17">
        <v>3.1769471220026498E-2</v>
      </c>
      <c r="AB56" s="17">
        <v>0</v>
      </c>
      <c r="AC56" s="17">
        <v>0</v>
      </c>
      <c r="AD56" s="17"/>
      <c r="AE56" s="17">
        <v>3.6085023611085801E-3</v>
      </c>
      <c r="AF56" s="17">
        <v>9.7886772997346199E-3</v>
      </c>
    </row>
    <row r="57" spans="2:32" x14ac:dyDescent="0.5">
      <c r="B57" t="s">
        <v>76</v>
      </c>
      <c r="C57" s="17">
        <v>0.20449543646302601</v>
      </c>
      <c r="D57" s="17">
        <v>0.152915729735664</v>
      </c>
      <c r="E57" s="17">
        <v>0.25450538073664802</v>
      </c>
      <c r="F57" s="17"/>
      <c r="G57" s="17">
        <v>0.13604483142136101</v>
      </c>
      <c r="H57" s="17">
        <v>0.122361236646418</v>
      </c>
      <c r="I57" s="17">
        <v>0.208627340463762</v>
      </c>
      <c r="J57" s="17">
        <v>0.21983118280750899</v>
      </c>
      <c r="K57" s="17">
        <v>0.256722247893379</v>
      </c>
      <c r="L57" s="17">
        <v>0.226336116671979</v>
      </c>
      <c r="M57" s="17"/>
      <c r="N57" s="17">
        <v>0.228048777061263</v>
      </c>
      <c r="O57" s="17">
        <v>0.14110834199115699</v>
      </c>
      <c r="P57" s="17">
        <v>0.21621692183656899</v>
      </c>
      <c r="Q57" s="17">
        <v>0.22326397113129301</v>
      </c>
      <c r="R57" s="17">
        <v>0.41752595117098001</v>
      </c>
      <c r="S57" s="17">
        <v>0.18996437905468</v>
      </c>
      <c r="T57" s="17">
        <v>0.198016788988683</v>
      </c>
      <c r="U57" s="17">
        <v>0.168755560227562</v>
      </c>
      <c r="V57" s="17">
        <v>0.26279924420878897</v>
      </c>
      <c r="W57" s="17">
        <v>0.21078971644378999</v>
      </c>
      <c r="X57" s="17">
        <v>0.22613729458092899</v>
      </c>
      <c r="Y57" s="17">
        <v>7.6046713212655506E-2</v>
      </c>
      <c r="Z57" s="17">
        <v>0.29183764086881703</v>
      </c>
      <c r="AA57" s="17">
        <v>0.12154241071307199</v>
      </c>
      <c r="AB57" s="17">
        <v>0.17485268472539101</v>
      </c>
      <c r="AC57" s="17">
        <v>0.12779409598317701</v>
      </c>
      <c r="AD57" s="17"/>
      <c r="AE57" s="17">
        <v>0.12854553614056599</v>
      </c>
      <c r="AF57" s="17">
        <v>0.239098520598296</v>
      </c>
    </row>
    <row r="58" spans="2:32" x14ac:dyDescent="0.5">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row>
    <row r="59" spans="2:32" x14ac:dyDescent="0.5">
      <c r="B59" s="6" t="s">
        <v>89</v>
      </c>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row>
    <row r="60" spans="2:32" x14ac:dyDescent="0.5">
      <c r="B60" s="24" t="s">
        <v>57</v>
      </c>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row>
    <row r="61" spans="2:32" x14ac:dyDescent="0.5">
      <c r="B61" t="s">
        <v>82</v>
      </c>
      <c r="C61" s="17">
        <v>5.5045890546335102E-2</v>
      </c>
      <c r="D61" s="17">
        <v>5.1590078390534297E-2</v>
      </c>
      <c r="E61" s="17">
        <v>5.8549519300471198E-2</v>
      </c>
      <c r="F61" s="17"/>
      <c r="G61" s="17">
        <v>6.01194186268088E-2</v>
      </c>
      <c r="H61" s="17">
        <v>6.4061723878164598E-2</v>
      </c>
      <c r="I61" s="17">
        <v>7.6412655793723E-2</v>
      </c>
      <c r="J61" s="17">
        <v>6.0637834371808197E-2</v>
      </c>
      <c r="K61" s="17">
        <v>5.4452970747325899E-2</v>
      </c>
      <c r="L61" s="17">
        <v>3.2985313669548599E-2</v>
      </c>
      <c r="M61" s="17"/>
      <c r="N61" s="17">
        <v>9.5351994835686599E-2</v>
      </c>
      <c r="O61" s="17">
        <v>6.33142863679685E-2</v>
      </c>
      <c r="P61" s="17">
        <v>6.1624441049823397E-2</v>
      </c>
      <c r="Q61" s="17">
        <v>0</v>
      </c>
      <c r="R61" s="17">
        <v>0</v>
      </c>
      <c r="S61" s="17">
        <v>3.9063227748090901E-2</v>
      </c>
      <c r="T61" s="17">
        <v>5.8181514861273903E-2</v>
      </c>
      <c r="U61" s="17">
        <v>5.7015406744485103E-2</v>
      </c>
      <c r="V61" s="17">
        <v>0</v>
      </c>
      <c r="W61" s="17">
        <v>6.4934096904896002E-2</v>
      </c>
      <c r="X61" s="17">
        <v>5.3752502566506599E-2</v>
      </c>
      <c r="Y61" s="17">
        <v>8.0018530977878893E-2</v>
      </c>
      <c r="Z61" s="17">
        <v>3.6207221142470998E-2</v>
      </c>
      <c r="AA61" s="17">
        <v>6.3538942440052995E-2</v>
      </c>
      <c r="AB61" s="17">
        <v>3.5285079549706798E-2</v>
      </c>
      <c r="AC61" s="17">
        <v>3.4702454356607099E-2</v>
      </c>
      <c r="AD61" s="17"/>
      <c r="AE61" s="17">
        <v>5.46577783661122E-2</v>
      </c>
      <c r="AF61" s="17">
        <v>5.5222716037470199E-2</v>
      </c>
    </row>
    <row r="62" spans="2:32" x14ac:dyDescent="0.5">
      <c r="B62" t="s">
        <v>83</v>
      </c>
      <c r="C62" s="17">
        <v>0.34311863750946697</v>
      </c>
      <c r="D62" s="17">
        <v>0.35928778124463701</v>
      </c>
      <c r="E62" s="17">
        <v>0.32718381325722301</v>
      </c>
      <c r="F62" s="17"/>
      <c r="G62" s="17">
        <v>0.44312690758329198</v>
      </c>
      <c r="H62" s="17">
        <v>0.37775147727271802</v>
      </c>
      <c r="I62" s="17">
        <v>0.31502906085001697</v>
      </c>
      <c r="J62" s="17">
        <v>0.34542070123778301</v>
      </c>
      <c r="K62" s="17">
        <v>0.342121303088257</v>
      </c>
      <c r="L62" s="17">
        <v>0.304733223044171</v>
      </c>
      <c r="M62" s="17"/>
      <c r="N62" s="17">
        <v>0.36834879518458802</v>
      </c>
      <c r="O62" s="17">
        <v>0.32744157042079503</v>
      </c>
      <c r="P62" s="17">
        <v>0.25479503910117302</v>
      </c>
      <c r="Q62" s="17">
        <v>0.47694897225871902</v>
      </c>
      <c r="R62" s="17">
        <v>0.109532771227159</v>
      </c>
      <c r="S62" s="17">
        <v>0.46875733565539401</v>
      </c>
      <c r="T62" s="17">
        <v>0.378768215464167</v>
      </c>
      <c r="U62" s="17">
        <v>0.46675578740967499</v>
      </c>
      <c r="V62" s="17">
        <v>0.332336877347086</v>
      </c>
      <c r="W62" s="17">
        <v>0.34415775081302702</v>
      </c>
      <c r="X62" s="17">
        <v>0.34096197362064301</v>
      </c>
      <c r="Y62" s="17">
        <v>0.16465637126792301</v>
      </c>
      <c r="Z62" s="17">
        <v>0.29746527737565798</v>
      </c>
      <c r="AA62" s="17">
        <v>0.36382315880132998</v>
      </c>
      <c r="AB62" s="17">
        <v>0.29332520580133598</v>
      </c>
      <c r="AC62" s="17">
        <v>0.32484035012680401</v>
      </c>
      <c r="AD62" s="17"/>
      <c r="AE62" s="17">
        <v>0.354135918177091</v>
      </c>
      <c r="AF62" s="17">
        <v>0.33809911953426097</v>
      </c>
    </row>
    <row r="63" spans="2:32" x14ac:dyDescent="0.5">
      <c r="B63" t="s">
        <v>84</v>
      </c>
      <c r="C63" s="17">
        <v>0.37408823032879301</v>
      </c>
      <c r="D63" s="17">
        <v>0.35683510582278299</v>
      </c>
      <c r="E63" s="17">
        <v>0.39001171260640499</v>
      </c>
      <c r="F63" s="17"/>
      <c r="G63" s="17">
        <v>0.34575339268190702</v>
      </c>
      <c r="H63" s="17">
        <v>0.35115215405365202</v>
      </c>
      <c r="I63" s="17">
        <v>0.31416495911396902</v>
      </c>
      <c r="J63" s="17">
        <v>0.36060051180790798</v>
      </c>
      <c r="K63" s="17">
        <v>0.36810225958569898</v>
      </c>
      <c r="L63" s="17">
        <v>0.44329247199917399</v>
      </c>
      <c r="M63" s="17"/>
      <c r="N63" s="17">
        <v>0.31168881551630401</v>
      </c>
      <c r="O63" s="17">
        <v>0.37982210683761702</v>
      </c>
      <c r="P63" s="17">
        <v>0.41089407914926801</v>
      </c>
      <c r="Q63" s="17">
        <v>0.37597556275106297</v>
      </c>
      <c r="R63" s="17">
        <v>0.39900740055029299</v>
      </c>
      <c r="S63" s="17">
        <v>0.22020745664809399</v>
      </c>
      <c r="T63" s="17">
        <v>0.37637853330105397</v>
      </c>
      <c r="U63" s="17">
        <v>0.31283543240335598</v>
      </c>
      <c r="V63" s="17">
        <v>0.347508694336428</v>
      </c>
      <c r="W63" s="17">
        <v>0.38525720684678599</v>
      </c>
      <c r="X63" s="17">
        <v>0.42567025558299898</v>
      </c>
      <c r="Y63" s="17">
        <v>0.61029181968337898</v>
      </c>
      <c r="Z63" s="17">
        <v>0.38610811703944897</v>
      </c>
      <c r="AA63" s="17">
        <v>0.37476545476804202</v>
      </c>
      <c r="AB63" s="17">
        <v>0.39361847723037802</v>
      </c>
      <c r="AC63" s="17">
        <v>0.50634254749837904</v>
      </c>
      <c r="AD63" s="17"/>
      <c r="AE63" s="17">
        <v>0.36661108358723798</v>
      </c>
      <c r="AF63" s="17">
        <v>0.37749484885878898</v>
      </c>
    </row>
    <row r="64" spans="2:32" x14ac:dyDescent="0.5">
      <c r="B64" t="s">
        <v>85</v>
      </c>
      <c r="C64" s="17">
        <v>0.121920420186361</v>
      </c>
      <c r="D64" s="17">
        <v>0.15066221350623901</v>
      </c>
      <c r="E64" s="17">
        <v>9.4926151395625005E-2</v>
      </c>
      <c r="F64" s="17"/>
      <c r="G64" s="17">
        <v>8.9306479455306703E-2</v>
      </c>
      <c r="H64" s="17">
        <v>0.130736930463178</v>
      </c>
      <c r="I64" s="17">
        <v>0.14327246890470299</v>
      </c>
      <c r="J64" s="17">
        <v>9.9834751494981694E-2</v>
      </c>
      <c r="K64" s="17">
        <v>0.13519192642400599</v>
      </c>
      <c r="L64" s="17">
        <v>0.120454760506248</v>
      </c>
      <c r="M64" s="17"/>
      <c r="N64" s="17">
        <v>9.4246355415087996E-2</v>
      </c>
      <c r="O64" s="17">
        <v>0.13883275864259301</v>
      </c>
      <c r="P64" s="17">
        <v>0.194968113677052</v>
      </c>
      <c r="Q64" s="17">
        <v>2.64364429030997E-2</v>
      </c>
      <c r="R64" s="17">
        <v>0.28522223418860998</v>
      </c>
      <c r="S64" s="17">
        <v>0.197292574797096</v>
      </c>
      <c r="T64" s="17">
        <v>9.4948726436938094E-2</v>
      </c>
      <c r="U64" s="17">
        <v>8.82097399241554E-2</v>
      </c>
      <c r="V64" s="17">
        <v>0.194111215138215</v>
      </c>
      <c r="W64" s="17">
        <v>0.118775155994448</v>
      </c>
      <c r="X64" s="17">
        <v>8.03845951708132E-2</v>
      </c>
      <c r="Y64" s="17">
        <v>7.6046713212655506E-2</v>
      </c>
      <c r="Z64" s="17">
        <v>0.145668237171585</v>
      </c>
      <c r="AA64" s="17">
        <v>0.13810212991686999</v>
      </c>
      <c r="AB64" s="17">
        <v>0</v>
      </c>
      <c r="AC64" s="17">
        <v>9.9984193421156303E-2</v>
      </c>
      <c r="AD64" s="17"/>
      <c r="AE64" s="17">
        <v>0.119321533411133</v>
      </c>
      <c r="AF64" s="17">
        <v>0.123104483593415</v>
      </c>
    </row>
    <row r="65" spans="2:32" x14ac:dyDescent="0.5">
      <c r="B65" t="s">
        <v>86</v>
      </c>
      <c r="C65" s="17">
        <v>4.96699568356831E-2</v>
      </c>
      <c r="D65" s="17">
        <v>5.1618741529296401E-2</v>
      </c>
      <c r="E65" s="17">
        <v>4.7992866352871803E-2</v>
      </c>
      <c r="F65" s="17"/>
      <c r="G65" s="17">
        <v>0</v>
      </c>
      <c r="H65" s="17">
        <v>4.2203430944216802E-2</v>
      </c>
      <c r="I65" s="17">
        <v>6.5935858700962302E-2</v>
      </c>
      <c r="J65" s="17">
        <v>5.7110077871559299E-2</v>
      </c>
      <c r="K65" s="17">
        <v>6.6230836957759207E-2</v>
      </c>
      <c r="L65" s="17">
        <v>4.5289847246355701E-2</v>
      </c>
      <c r="M65" s="17"/>
      <c r="N65" s="17">
        <v>5.8241562780428503E-2</v>
      </c>
      <c r="O65" s="17">
        <v>4.72417947024448E-2</v>
      </c>
      <c r="P65" s="17">
        <v>5.70169767468224E-2</v>
      </c>
      <c r="Q65" s="17">
        <v>3.0722281888314801E-2</v>
      </c>
      <c r="R65" s="17">
        <v>0</v>
      </c>
      <c r="S65" s="17">
        <v>7.4679405151324499E-2</v>
      </c>
      <c r="T65" s="17">
        <v>4.6448173447899602E-2</v>
      </c>
      <c r="U65" s="17">
        <v>3.7591816759164398E-2</v>
      </c>
      <c r="V65" s="17">
        <v>6.8863193844474493E-2</v>
      </c>
      <c r="W65" s="17">
        <v>4.4119170284382302E-2</v>
      </c>
      <c r="X65" s="17">
        <v>5.8764515216265703E-2</v>
      </c>
      <c r="Y65" s="17">
        <v>0</v>
      </c>
      <c r="Z65" s="17">
        <v>3.2376720165654099E-2</v>
      </c>
      <c r="AA65" s="17">
        <v>2.8889469548099098E-2</v>
      </c>
      <c r="AB65" s="17">
        <v>8.1140561200328004E-2</v>
      </c>
      <c r="AC65" s="17">
        <v>3.4130454597053501E-2</v>
      </c>
      <c r="AD65" s="17"/>
      <c r="AE65" s="17">
        <v>5.0435776550764297E-2</v>
      </c>
      <c r="AF65" s="17">
        <v>4.9321046252247203E-2</v>
      </c>
    </row>
    <row r="66" spans="2:32" x14ac:dyDescent="0.5">
      <c r="B66" t="s">
        <v>87</v>
      </c>
      <c r="C66" s="17">
        <v>5.6156864593360903E-2</v>
      </c>
      <c r="D66" s="17">
        <v>3.0006079506510099E-2</v>
      </c>
      <c r="E66" s="17">
        <v>8.1335937087403998E-2</v>
      </c>
      <c r="F66" s="17"/>
      <c r="G66" s="17">
        <v>6.1693801652686099E-2</v>
      </c>
      <c r="H66" s="17">
        <v>3.4094283388070502E-2</v>
      </c>
      <c r="I66" s="17">
        <v>8.5184996636625598E-2</v>
      </c>
      <c r="J66" s="17">
        <v>7.63961232159589E-2</v>
      </c>
      <c r="K66" s="17">
        <v>3.3900703196953E-2</v>
      </c>
      <c r="L66" s="17">
        <v>5.3244383534502698E-2</v>
      </c>
      <c r="M66" s="17"/>
      <c r="N66" s="17">
        <v>7.2122476267904606E-2</v>
      </c>
      <c r="O66" s="17">
        <v>4.3347483028581602E-2</v>
      </c>
      <c r="P66" s="17">
        <v>2.07013502758608E-2</v>
      </c>
      <c r="Q66" s="17">
        <v>8.9916740198803594E-2</v>
      </c>
      <c r="R66" s="17">
        <v>0.20623759403393799</v>
      </c>
      <c r="S66" s="17">
        <v>0</v>
      </c>
      <c r="T66" s="17">
        <v>4.52748364886673E-2</v>
      </c>
      <c r="U66" s="17">
        <v>3.7591816759164398E-2</v>
      </c>
      <c r="V66" s="17">
        <v>5.7180019333796898E-2</v>
      </c>
      <c r="W66" s="17">
        <v>4.2756619156460098E-2</v>
      </c>
      <c r="X66" s="17">
        <v>4.0466157842772403E-2</v>
      </c>
      <c r="Y66" s="17">
        <v>6.8986564858163998E-2</v>
      </c>
      <c r="Z66" s="17">
        <v>0.102174427105183</v>
      </c>
      <c r="AA66" s="17">
        <v>3.08808445256065E-2</v>
      </c>
      <c r="AB66" s="17">
        <v>0.196630676218252</v>
      </c>
      <c r="AC66" s="17">
        <v>0</v>
      </c>
      <c r="AD66" s="17"/>
      <c r="AE66" s="17">
        <v>5.48379099076617E-2</v>
      </c>
      <c r="AF66" s="17">
        <v>5.6757785723817802E-2</v>
      </c>
    </row>
    <row r="67" spans="2:32" x14ac:dyDescent="0.5">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row>
    <row r="68" spans="2:32" x14ac:dyDescent="0.5">
      <c r="B68" s="6" t="s">
        <v>90</v>
      </c>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row>
    <row r="69" spans="2:32" x14ac:dyDescent="0.5">
      <c r="B69" s="24" t="s">
        <v>57</v>
      </c>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row>
    <row r="70" spans="2:32" x14ac:dyDescent="0.5">
      <c r="B70" t="s">
        <v>82</v>
      </c>
      <c r="C70" s="17">
        <v>0.24115889272921301</v>
      </c>
      <c r="D70" s="17">
        <v>0.270926315828876</v>
      </c>
      <c r="E70" s="17">
        <v>0.20992613780923899</v>
      </c>
      <c r="F70" s="17"/>
      <c r="G70" s="17">
        <v>0.36440196846150702</v>
      </c>
      <c r="H70" s="17">
        <v>0.34238000973385402</v>
      </c>
      <c r="I70" s="17">
        <v>0.26223180104647398</v>
      </c>
      <c r="J70" s="17">
        <v>0.21475989169410001</v>
      </c>
      <c r="K70" s="17">
        <v>0.206819198699392</v>
      </c>
      <c r="L70" s="17">
        <v>0.17022175489889901</v>
      </c>
      <c r="M70" s="17"/>
      <c r="N70" s="17">
        <v>0.32288640440773297</v>
      </c>
      <c r="O70" s="17">
        <v>0.28462435340560199</v>
      </c>
      <c r="P70" s="17">
        <v>0.157968941658093</v>
      </c>
      <c r="Q70" s="17">
        <v>0.25451825100060899</v>
      </c>
      <c r="R70" s="17">
        <v>0.41188311153391099</v>
      </c>
      <c r="S70" s="17">
        <v>0.123245319963246</v>
      </c>
      <c r="T70" s="17">
        <v>0.223266658581698</v>
      </c>
      <c r="U70" s="17">
        <v>0.24637453874488699</v>
      </c>
      <c r="V70" s="17">
        <v>0.15266369369006499</v>
      </c>
      <c r="W70" s="17">
        <v>0.230113907205406</v>
      </c>
      <c r="X70" s="17">
        <v>0.20046485296073399</v>
      </c>
      <c r="Y70" s="17">
        <v>0.39446348116470398</v>
      </c>
      <c r="Z70" s="17">
        <v>0.184560845978156</v>
      </c>
      <c r="AA70" s="17">
        <v>0.37765822728262699</v>
      </c>
      <c r="AB70" s="17">
        <v>0.26735030273104998</v>
      </c>
      <c r="AC70" s="17">
        <v>0.135721449115149</v>
      </c>
      <c r="AD70" s="17"/>
      <c r="AE70" s="17">
        <v>0.27006240969971002</v>
      </c>
      <c r="AF70" s="17">
        <v>0.227990332595638</v>
      </c>
    </row>
    <row r="71" spans="2:32" x14ac:dyDescent="0.5">
      <c r="B71" t="s">
        <v>83</v>
      </c>
      <c r="C71" s="17">
        <v>0.42194846491400501</v>
      </c>
      <c r="D71" s="17">
        <v>0.41034795947549102</v>
      </c>
      <c r="E71" s="17">
        <v>0.43458709058357198</v>
      </c>
      <c r="F71" s="17"/>
      <c r="G71" s="17">
        <v>0.42992520167526399</v>
      </c>
      <c r="H71" s="17">
        <v>0.44471271621623598</v>
      </c>
      <c r="I71" s="17">
        <v>0.35525526974779698</v>
      </c>
      <c r="J71" s="17">
        <v>0.45512041320353402</v>
      </c>
      <c r="K71" s="17">
        <v>0.39203329611946502</v>
      </c>
      <c r="L71" s="17">
        <v>0.44383747977185001</v>
      </c>
      <c r="M71" s="17"/>
      <c r="N71" s="17">
        <v>0.39711048075955402</v>
      </c>
      <c r="O71" s="17">
        <v>0.47433784491742498</v>
      </c>
      <c r="P71" s="17">
        <v>0.46802697008897798</v>
      </c>
      <c r="Q71" s="17">
        <v>0.40571958489409299</v>
      </c>
      <c r="R71" s="17">
        <v>0.28517447162537202</v>
      </c>
      <c r="S71" s="17">
        <v>0.46251954933788197</v>
      </c>
      <c r="T71" s="17">
        <v>0.446515374197482</v>
      </c>
      <c r="U71" s="17">
        <v>0.27616542201002803</v>
      </c>
      <c r="V71" s="17">
        <v>0.47165036402291599</v>
      </c>
      <c r="W71" s="17">
        <v>0.39861768105454798</v>
      </c>
      <c r="X71" s="17">
        <v>0.38908381236585698</v>
      </c>
      <c r="Y71" s="17">
        <v>0.385661147379463</v>
      </c>
      <c r="Z71" s="17">
        <v>0.41022717023420902</v>
      </c>
      <c r="AA71" s="17">
        <v>0.32182605213320298</v>
      </c>
      <c r="AB71" s="17">
        <v>0.36807623099562398</v>
      </c>
      <c r="AC71" s="17">
        <v>0.49864449813468198</v>
      </c>
      <c r="AD71" s="17"/>
      <c r="AE71" s="17">
        <v>0.40188518029159997</v>
      </c>
      <c r="AF71" s="17">
        <v>0.43108937915973</v>
      </c>
    </row>
    <row r="72" spans="2:32" x14ac:dyDescent="0.5">
      <c r="B72" t="s">
        <v>84</v>
      </c>
      <c r="C72" s="17">
        <v>0.20284305735515401</v>
      </c>
      <c r="D72" s="17">
        <v>0.19729870768135099</v>
      </c>
      <c r="E72" s="17">
        <v>0.208887921356325</v>
      </c>
      <c r="F72" s="17"/>
      <c r="G72" s="17">
        <v>0.126997630070459</v>
      </c>
      <c r="H72" s="17">
        <v>0.16705884585161401</v>
      </c>
      <c r="I72" s="17">
        <v>0.18749502013851799</v>
      </c>
      <c r="J72" s="17">
        <v>0.18138966890751701</v>
      </c>
      <c r="K72" s="17">
        <v>0.27079425323312301</v>
      </c>
      <c r="L72" s="17">
        <v>0.22385814669758</v>
      </c>
      <c r="M72" s="17"/>
      <c r="N72" s="17">
        <v>0.14504975073652199</v>
      </c>
      <c r="O72" s="17">
        <v>0.140015130590394</v>
      </c>
      <c r="P72" s="17">
        <v>0.233659410794057</v>
      </c>
      <c r="Q72" s="17">
        <v>0.18881464102889101</v>
      </c>
      <c r="R72" s="17">
        <v>9.6704822806779306E-2</v>
      </c>
      <c r="S72" s="17">
        <v>0.29670550551133201</v>
      </c>
      <c r="T72" s="17">
        <v>0.20342714327747399</v>
      </c>
      <c r="U72" s="17">
        <v>0.31479881154107803</v>
      </c>
      <c r="V72" s="17">
        <v>0.24831612269525599</v>
      </c>
      <c r="W72" s="17">
        <v>0.22796174550804099</v>
      </c>
      <c r="X72" s="17">
        <v>0.281236046770731</v>
      </c>
      <c r="Y72" s="17">
        <v>0.15088880659766901</v>
      </c>
      <c r="Z72" s="17">
        <v>0.23496287173691999</v>
      </c>
      <c r="AA72" s="17">
        <v>0.16238037887993101</v>
      </c>
      <c r="AB72" s="17">
        <v>0.18346239118678001</v>
      </c>
      <c r="AC72" s="17">
        <v>0.22241240333895401</v>
      </c>
      <c r="AD72" s="17"/>
      <c r="AE72" s="17">
        <v>0.18888287708117099</v>
      </c>
      <c r="AF72" s="17">
        <v>0.20920337238536801</v>
      </c>
    </row>
    <row r="73" spans="2:32" x14ac:dyDescent="0.5">
      <c r="B73" t="s">
        <v>85</v>
      </c>
      <c r="C73" s="17">
        <v>7.4739928373744699E-2</v>
      </c>
      <c r="D73" s="17">
        <v>7.9063115258346306E-2</v>
      </c>
      <c r="E73" s="17">
        <v>7.0888298780782205E-2</v>
      </c>
      <c r="F73" s="17"/>
      <c r="G73" s="17">
        <v>4.6305397446053102E-2</v>
      </c>
      <c r="H73" s="17">
        <v>3.9089610807788902E-2</v>
      </c>
      <c r="I73" s="17">
        <v>8.8301853066306696E-2</v>
      </c>
      <c r="J73" s="17">
        <v>6.65840798957123E-2</v>
      </c>
      <c r="K73" s="17">
        <v>8.0381287127224504E-2</v>
      </c>
      <c r="L73" s="17">
        <v>9.8282333001522101E-2</v>
      </c>
      <c r="M73" s="17"/>
      <c r="N73" s="17">
        <v>5.5538720589352102E-2</v>
      </c>
      <c r="O73" s="17">
        <v>8.2495166919130794E-2</v>
      </c>
      <c r="P73" s="17">
        <v>7.9668542591946001E-2</v>
      </c>
      <c r="Q73" s="17">
        <v>6.1030782877604099E-2</v>
      </c>
      <c r="R73" s="17">
        <v>0</v>
      </c>
      <c r="S73" s="17">
        <v>0.11752962518754</v>
      </c>
      <c r="T73" s="17">
        <v>8.2713805203973201E-2</v>
      </c>
      <c r="U73" s="17">
        <v>0.125069410944842</v>
      </c>
      <c r="V73" s="17">
        <v>5.98480200966083E-2</v>
      </c>
      <c r="W73" s="17">
        <v>7.7098073295465003E-2</v>
      </c>
      <c r="X73" s="17">
        <v>8.9116969754519604E-2</v>
      </c>
      <c r="Y73" s="17">
        <v>6.8986564858163998E-2</v>
      </c>
      <c r="Z73" s="17">
        <v>6.6635935868937193E-2</v>
      </c>
      <c r="AA73" s="17">
        <v>0.107254497178632</v>
      </c>
      <c r="AB73" s="17">
        <v>3.4215648351725303E-2</v>
      </c>
      <c r="AC73" s="17">
        <v>0.109091194814161</v>
      </c>
      <c r="AD73" s="17"/>
      <c r="AE73" s="17">
        <v>8.0949943954210998E-2</v>
      </c>
      <c r="AF73" s="17">
        <v>7.19106199651771E-2</v>
      </c>
    </row>
    <row r="74" spans="2:32" x14ac:dyDescent="0.5">
      <c r="B74" t="s">
        <v>86</v>
      </c>
      <c r="C74" s="17">
        <v>2.5098595503778E-2</v>
      </c>
      <c r="D74" s="17">
        <v>2.9639915496702501E-2</v>
      </c>
      <c r="E74" s="17">
        <v>2.0854981754303802E-2</v>
      </c>
      <c r="F74" s="17"/>
      <c r="G74" s="17">
        <v>1.04764086752111E-2</v>
      </c>
      <c r="H74" s="17">
        <v>0</v>
      </c>
      <c r="I74" s="17">
        <v>4.5769044489436701E-2</v>
      </c>
      <c r="J74" s="17">
        <v>1.76737572146956E-2</v>
      </c>
      <c r="K74" s="17">
        <v>2.6203045129534999E-2</v>
      </c>
      <c r="L74" s="17">
        <v>3.6617679973097499E-2</v>
      </c>
      <c r="M74" s="17"/>
      <c r="N74" s="17">
        <v>3.1551048449260301E-2</v>
      </c>
      <c r="O74" s="17">
        <v>0</v>
      </c>
      <c r="P74" s="17">
        <v>3.9974784591065501E-2</v>
      </c>
      <c r="Q74" s="17">
        <v>0</v>
      </c>
      <c r="R74" s="17">
        <v>0</v>
      </c>
      <c r="S74" s="17">
        <v>0</v>
      </c>
      <c r="T74" s="17">
        <v>1.07023477473411E-2</v>
      </c>
      <c r="U74" s="17">
        <v>3.7591816759164398E-2</v>
      </c>
      <c r="V74" s="17">
        <v>5.38567053259221E-2</v>
      </c>
      <c r="W74" s="17">
        <v>3.32958571887585E-2</v>
      </c>
      <c r="X74" s="17">
        <v>1.9300561957826898E-2</v>
      </c>
      <c r="Y74" s="17">
        <v>0</v>
      </c>
      <c r="Z74" s="17">
        <v>1.6279598641458001E-2</v>
      </c>
      <c r="AA74" s="17">
        <v>0</v>
      </c>
      <c r="AB74" s="17">
        <v>7.4077656082166099E-2</v>
      </c>
      <c r="AC74" s="17">
        <v>3.4130454597053501E-2</v>
      </c>
      <c r="AD74" s="17"/>
      <c r="AE74" s="17">
        <v>3.4885577948220003E-2</v>
      </c>
      <c r="AF74" s="17">
        <v>2.0639606413369899E-2</v>
      </c>
    </row>
    <row r="75" spans="2:32" x14ac:dyDescent="0.5">
      <c r="B75" t="s">
        <v>87</v>
      </c>
      <c r="C75" s="17">
        <v>3.4211061124105199E-2</v>
      </c>
      <c r="D75" s="17">
        <v>1.2723986259233599E-2</v>
      </c>
      <c r="E75" s="17">
        <v>5.4855569715777999E-2</v>
      </c>
      <c r="F75" s="17"/>
      <c r="G75" s="17">
        <v>2.1893393671507E-2</v>
      </c>
      <c r="H75" s="17">
        <v>6.7588173905074496E-3</v>
      </c>
      <c r="I75" s="17">
        <v>6.0947011511467697E-2</v>
      </c>
      <c r="J75" s="17">
        <v>6.4472189084441398E-2</v>
      </c>
      <c r="K75" s="17">
        <v>2.3768919691259899E-2</v>
      </c>
      <c r="L75" s="17">
        <v>2.7182605657051301E-2</v>
      </c>
      <c r="M75" s="17"/>
      <c r="N75" s="17">
        <v>4.7863595057578701E-2</v>
      </c>
      <c r="O75" s="17">
        <v>1.85275041674474E-2</v>
      </c>
      <c r="P75" s="17">
        <v>2.07013502758608E-2</v>
      </c>
      <c r="Q75" s="17">
        <v>8.9916740198803594E-2</v>
      </c>
      <c r="R75" s="17">
        <v>0.20623759403393799</v>
      </c>
      <c r="S75" s="17">
        <v>0</v>
      </c>
      <c r="T75" s="17">
        <v>3.3374670992032701E-2</v>
      </c>
      <c r="U75" s="17">
        <v>0</v>
      </c>
      <c r="V75" s="17">
        <v>1.3665094169233E-2</v>
      </c>
      <c r="W75" s="17">
        <v>3.2912735747781301E-2</v>
      </c>
      <c r="X75" s="17">
        <v>2.0797756190332001E-2</v>
      </c>
      <c r="Y75" s="17">
        <v>0</v>
      </c>
      <c r="Z75" s="17">
        <v>8.7333577540318993E-2</v>
      </c>
      <c r="AA75" s="17">
        <v>3.08808445256065E-2</v>
      </c>
      <c r="AB75" s="17">
        <v>7.2817770652655101E-2</v>
      </c>
      <c r="AC75" s="17">
        <v>0</v>
      </c>
      <c r="AD75" s="17"/>
      <c r="AE75" s="17">
        <v>2.3334011025087201E-2</v>
      </c>
      <c r="AF75" s="17">
        <v>3.9166689480717498E-2</v>
      </c>
    </row>
    <row r="76" spans="2:32" x14ac:dyDescent="0.5">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row>
    <row r="77" spans="2:32" x14ac:dyDescent="0.5">
      <c r="B77" s="6" t="s">
        <v>91</v>
      </c>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row>
    <row r="78" spans="2:32" x14ac:dyDescent="0.5">
      <c r="B78" s="24" t="s">
        <v>57</v>
      </c>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row>
    <row r="79" spans="2:32" x14ac:dyDescent="0.5">
      <c r="B79" t="s">
        <v>82</v>
      </c>
      <c r="C79" s="17">
        <v>5.4627045068048101E-2</v>
      </c>
      <c r="D79" s="17">
        <v>6.00770735402337E-2</v>
      </c>
      <c r="E79" s="17">
        <v>4.9624974758327597E-2</v>
      </c>
      <c r="F79" s="17"/>
      <c r="G79" s="17">
        <v>8.8635569273214004E-2</v>
      </c>
      <c r="H79" s="17">
        <v>5.2392761558713398E-2</v>
      </c>
      <c r="I79" s="17">
        <v>0.12829484115783901</v>
      </c>
      <c r="J79" s="17">
        <v>4.6546714880529E-2</v>
      </c>
      <c r="K79" s="17">
        <v>3.0354745781225202E-2</v>
      </c>
      <c r="L79" s="17">
        <v>2.4747596379453E-2</v>
      </c>
      <c r="M79" s="17"/>
      <c r="N79" s="17">
        <v>7.8780241032740894E-2</v>
      </c>
      <c r="O79" s="17">
        <v>4.7311508070168699E-2</v>
      </c>
      <c r="P79" s="17">
        <v>4.4364084245101E-2</v>
      </c>
      <c r="Q79" s="17">
        <v>2.98629462194781E-2</v>
      </c>
      <c r="R79" s="17">
        <v>0</v>
      </c>
      <c r="S79" s="17">
        <v>4.0431946195315399E-2</v>
      </c>
      <c r="T79" s="17">
        <v>5.9652774919899697E-2</v>
      </c>
      <c r="U79" s="17">
        <v>9.3030561782082702E-2</v>
      </c>
      <c r="V79" s="17">
        <v>1.5169428744346E-2</v>
      </c>
      <c r="W79" s="17">
        <v>4.5002352135294001E-2</v>
      </c>
      <c r="X79" s="17">
        <v>9.57694739088399E-2</v>
      </c>
      <c r="Y79" s="17">
        <v>7.8522019338628707E-2</v>
      </c>
      <c r="Z79" s="17">
        <v>3.9163424550980298E-2</v>
      </c>
      <c r="AA79" s="17">
        <v>0.134697641084361</v>
      </c>
      <c r="AB79" s="17">
        <v>6.9415885660110102E-2</v>
      </c>
      <c r="AC79" s="17">
        <v>7.2681511581467406E-2</v>
      </c>
      <c r="AD79" s="17"/>
      <c r="AE79" s="17">
        <v>4.9686836080915002E-2</v>
      </c>
      <c r="AF79" s="17">
        <v>5.6877824417353201E-2</v>
      </c>
    </row>
    <row r="80" spans="2:32" x14ac:dyDescent="0.5">
      <c r="B80" t="s">
        <v>83</v>
      </c>
      <c r="C80" s="17">
        <v>0.249294489247356</v>
      </c>
      <c r="D80" s="17">
        <v>0.220608036245279</v>
      </c>
      <c r="E80" s="17">
        <v>0.27584490161699898</v>
      </c>
      <c r="F80" s="17"/>
      <c r="G80" s="17">
        <v>0.31138586865814799</v>
      </c>
      <c r="H80" s="17">
        <v>0.32916635891985402</v>
      </c>
      <c r="I80" s="17">
        <v>0.27426771925184901</v>
      </c>
      <c r="J80" s="17">
        <v>0.26968220933426701</v>
      </c>
      <c r="K80" s="17">
        <v>0.20346832670846399</v>
      </c>
      <c r="L80" s="17">
        <v>0.187513315454817</v>
      </c>
      <c r="M80" s="17"/>
      <c r="N80" s="17">
        <v>0.25016168649828002</v>
      </c>
      <c r="O80" s="17">
        <v>0.33065071546807201</v>
      </c>
      <c r="P80" s="17">
        <v>0.157616112252256</v>
      </c>
      <c r="Q80" s="17">
        <v>0.21072717925099199</v>
      </c>
      <c r="R80" s="17">
        <v>0.211288357137042</v>
      </c>
      <c r="S80" s="17">
        <v>0.30642672945078397</v>
      </c>
      <c r="T80" s="17">
        <v>0.31498540246454898</v>
      </c>
      <c r="U80" s="17">
        <v>0.18148772699315299</v>
      </c>
      <c r="V80" s="17">
        <v>0.19738974125269801</v>
      </c>
      <c r="W80" s="17">
        <v>0.21576141481772301</v>
      </c>
      <c r="X80" s="17">
        <v>0.18368442174334099</v>
      </c>
      <c r="Y80" s="17">
        <v>0.31703002812652098</v>
      </c>
      <c r="Z80" s="17">
        <v>0.172630656000931</v>
      </c>
      <c r="AA80" s="17">
        <v>0.34784586416419899</v>
      </c>
      <c r="AB80" s="17">
        <v>0.33846407164284698</v>
      </c>
      <c r="AC80" s="17">
        <v>0.25937486491352002</v>
      </c>
      <c r="AD80" s="17"/>
      <c r="AE80" s="17">
        <v>0.26730638669713802</v>
      </c>
      <c r="AF80" s="17">
        <v>0.24108819535829901</v>
      </c>
    </row>
    <row r="81" spans="2:32" x14ac:dyDescent="0.5">
      <c r="B81" t="s">
        <v>84</v>
      </c>
      <c r="C81" s="17">
        <v>0.292707066571608</v>
      </c>
      <c r="D81" s="17">
        <v>0.32198288095043598</v>
      </c>
      <c r="E81" s="17">
        <v>0.26583483191777402</v>
      </c>
      <c r="F81" s="17"/>
      <c r="G81" s="17">
        <v>0.315647099953275</v>
      </c>
      <c r="H81" s="17">
        <v>0.27737592872790601</v>
      </c>
      <c r="I81" s="17">
        <v>0.241139758084187</v>
      </c>
      <c r="J81" s="17">
        <v>0.27126156706551002</v>
      </c>
      <c r="K81" s="17">
        <v>0.318700010575175</v>
      </c>
      <c r="L81" s="17">
        <v>0.318362059829221</v>
      </c>
      <c r="M81" s="17"/>
      <c r="N81" s="17">
        <v>0.24391840738783499</v>
      </c>
      <c r="O81" s="17">
        <v>0.256876646083468</v>
      </c>
      <c r="P81" s="17">
        <v>0.29146363275656301</v>
      </c>
      <c r="Q81" s="17">
        <v>0.40944093680072302</v>
      </c>
      <c r="R81" s="17">
        <v>0.18776680597648901</v>
      </c>
      <c r="S81" s="17">
        <v>0.23406459423929499</v>
      </c>
      <c r="T81" s="17">
        <v>0.26953616334554298</v>
      </c>
      <c r="U81" s="17">
        <v>0.27954471164229</v>
      </c>
      <c r="V81" s="17">
        <v>0.392558611977539</v>
      </c>
      <c r="W81" s="17">
        <v>0.30669956190252701</v>
      </c>
      <c r="X81" s="17">
        <v>0.29966271279662698</v>
      </c>
      <c r="Y81" s="17">
        <v>0.311353906031065</v>
      </c>
      <c r="Z81" s="17">
        <v>0.31658040502400697</v>
      </c>
      <c r="AA81" s="17">
        <v>0.16138149274026101</v>
      </c>
      <c r="AB81" s="17">
        <v>0.29188743641728498</v>
      </c>
      <c r="AC81" s="17">
        <v>0.36984910115894498</v>
      </c>
      <c r="AD81" s="17"/>
      <c r="AE81" s="17">
        <v>0.28069348268085997</v>
      </c>
      <c r="AF81" s="17">
        <v>0.29818050435589299</v>
      </c>
    </row>
    <row r="82" spans="2:32" x14ac:dyDescent="0.5">
      <c r="B82" t="s">
        <v>85</v>
      </c>
      <c r="C82" s="17">
        <v>0.27433205520296999</v>
      </c>
      <c r="D82" s="17">
        <v>0.28918449038095001</v>
      </c>
      <c r="E82" s="17">
        <v>0.25922894389780399</v>
      </c>
      <c r="F82" s="17"/>
      <c r="G82" s="17">
        <v>0.235374919771833</v>
      </c>
      <c r="H82" s="17">
        <v>0.271137468309331</v>
      </c>
      <c r="I82" s="17">
        <v>0.21227766041211399</v>
      </c>
      <c r="J82" s="17">
        <v>0.206632159459676</v>
      </c>
      <c r="K82" s="17">
        <v>0.33271711393973802</v>
      </c>
      <c r="L82" s="17">
        <v>0.32640578706927798</v>
      </c>
      <c r="M82" s="17"/>
      <c r="N82" s="17">
        <v>0.26224559699415501</v>
      </c>
      <c r="O82" s="17">
        <v>0.241485195590181</v>
      </c>
      <c r="P82" s="17">
        <v>0.408833063308991</v>
      </c>
      <c r="Q82" s="17">
        <v>0.15116013803388401</v>
      </c>
      <c r="R82" s="17">
        <v>0.28735657986881702</v>
      </c>
      <c r="S82" s="17">
        <v>0.34439732496328002</v>
      </c>
      <c r="T82" s="17">
        <v>0.240377354023914</v>
      </c>
      <c r="U82" s="17">
        <v>0.31933688977175601</v>
      </c>
      <c r="V82" s="17">
        <v>0.28702241401336698</v>
      </c>
      <c r="W82" s="17">
        <v>0.28412181288468602</v>
      </c>
      <c r="X82" s="17">
        <v>0.34774621108982301</v>
      </c>
      <c r="Y82" s="17">
        <v>0.20695969457449201</v>
      </c>
      <c r="Z82" s="17">
        <v>0.34715634623353298</v>
      </c>
      <c r="AA82" s="17">
        <v>0.215955037025755</v>
      </c>
      <c r="AB82" s="17">
        <v>0.156424432528151</v>
      </c>
      <c r="AC82" s="17">
        <v>0.29809452234606798</v>
      </c>
      <c r="AD82" s="17"/>
      <c r="AE82" s="17">
        <v>0.29410478332895701</v>
      </c>
      <c r="AF82" s="17">
        <v>0.26532351968123202</v>
      </c>
    </row>
    <row r="83" spans="2:32" x14ac:dyDescent="0.5">
      <c r="B83" t="s">
        <v>86</v>
      </c>
      <c r="C83" s="17">
        <v>9.1229263628138796E-2</v>
      </c>
      <c r="D83" s="17">
        <v>9.7136112659833795E-2</v>
      </c>
      <c r="E83" s="17">
        <v>8.5926417949987302E-2</v>
      </c>
      <c r="F83" s="17"/>
      <c r="G83" s="17">
        <v>4.8956542343530397E-2</v>
      </c>
      <c r="H83" s="17">
        <v>6.3168665093688098E-2</v>
      </c>
      <c r="I83" s="17">
        <v>8.3073009582542795E-2</v>
      </c>
      <c r="J83" s="17">
        <v>0.134200125154254</v>
      </c>
      <c r="K83" s="17">
        <v>7.8060739855061095E-2</v>
      </c>
      <c r="L83" s="17">
        <v>0.108259947591099</v>
      </c>
      <c r="M83" s="17"/>
      <c r="N83" s="17">
        <v>9.4055826671328502E-2</v>
      </c>
      <c r="O83" s="17">
        <v>0.105476818959873</v>
      </c>
      <c r="P83" s="17">
        <v>7.7021757161227597E-2</v>
      </c>
      <c r="Q83" s="17">
        <v>0.10889205949612001</v>
      </c>
      <c r="R83" s="17">
        <v>0.107350662983714</v>
      </c>
      <c r="S83" s="17">
        <v>7.4679405151324499E-2</v>
      </c>
      <c r="T83" s="17">
        <v>8.2073634254061001E-2</v>
      </c>
      <c r="U83" s="17">
        <v>0.12660010981071801</v>
      </c>
      <c r="V83" s="17">
        <v>8.0529615673582994E-2</v>
      </c>
      <c r="W83" s="17">
        <v>0.110899412179031</v>
      </c>
      <c r="X83" s="17">
        <v>5.2339424271036501E-2</v>
      </c>
      <c r="Y83" s="17">
        <v>8.6134351929294001E-2</v>
      </c>
      <c r="Z83" s="17">
        <v>8.9371210057892503E-2</v>
      </c>
      <c r="AA83" s="17">
        <v>7.7469649239791799E-2</v>
      </c>
      <c r="AB83" s="17">
        <v>7.0990403098951702E-2</v>
      </c>
      <c r="AC83" s="17">
        <v>0</v>
      </c>
      <c r="AD83" s="17"/>
      <c r="AE83" s="17">
        <v>8.3742547473267703E-2</v>
      </c>
      <c r="AF83" s="17">
        <v>9.4640242021842805E-2</v>
      </c>
    </row>
    <row r="84" spans="2:32" x14ac:dyDescent="0.5">
      <c r="B84" t="s">
        <v>87</v>
      </c>
      <c r="C84" s="17">
        <v>3.7810080281880001E-2</v>
      </c>
      <c r="D84" s="17">
        <v>1.10114062232675E-2</v>
      </c>
      <c r="E84" s="17">
        <v>6.3539929859108807E-2</v>
      </c>
      <c r="F84" s="17"/>
      <c r="G84" s="17">
        <v>0</v>
      </c>
      <c r="H84" s="17">
        <v>6.7588173905074496E-3</v>
      </c>
      <c r="I84" s="17">
        <v>6.0947011511467697E-2</v>
      </c>
      <c r="J84" s="17">
        <v>7.1677224105762799E-2</v>
      </c>
      <c r="K84" s="17">
        <v>3.6699063140336399E-2</v>
      </c>
      <c r="L84" s="17">
        <v>3.4711293676131801E-2</v>
      </c>
      <c r="M84" s="17"/>
      <c r="N84" s="17">
        <v>7.0838241415660794E-2</v>
      </c>
      <c r="O84" s="17">
        <v>1.8199115828237099E-2</v>
      </c>
      <c r="P84" s="17">
        <v>2.07013502758608E-2</v>
      </c>
      <c r="Q84" s="17">
        <v>8.9916740198803594E-2</v>
      </c>
      <c r="R84" s="17">
        <v>0.20623759403393799</v>
      </c>
      <c r="S84" s="17">
        <v>0</v>
      </c>
      <c r="T84" s="17">
        <v>3.3374670992032701E-2</v>
      </c>
      <c r="U84" s="17">
        <v>0</v>
      </c>
      <c r="V84" s="17">
        <v>2.7330188338465899E-2</v>
      </c>
      <c r="W84" s="17">
        <v>3.7515446080738001E-2</v>
      </c>
      <c r="X84" s="17">
        <v>2.0797756190332001E-2</v>
      </c>
      <c r="Y84" s="17">
        <v>0</v>
      </c>
      <c r="Z84" s="17">
        <v>3.5097958132656197E-2</v>
      </c>
      <c r="AA84" s="17">
        <v>6.2650315745632998E-2</v>
      </c>
      <c r="AB84" s="17">
        <v>7.2817770652655101E-2</v>
      </c>
      <c r="AC84" s="17">
        <v>0</v>
      </c>
      <c r="AD84" s="17"/>
      <c r="AE84" s="17">
        <v>2.44659637388627E-2</v>
      </c>
      <c r="AF84" s="17">
        <v>4.3889714165379901E-2</v>
      </c>
    </row>
    <row r="85" spans="2:32" x14ac:dyDescent="0.5">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row>
    <row r="86" spans="2:32" x14ac:dyDescent="0.5">
      <c r="B86" s="6" t="s">
        <v>100</v>
      </c>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row>
    <row r="87" spans="2:32" x14ac:dyDescent="0.5">
      <c r="B87" s="24" t="s">
        <v>57</v>
      </c>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row>
    <row r="88" spans="2:32" x14ac:dyDescent="0.5">
      <c r="B88" t="s">
        <v>92</v>
      </c>
      <c r="C88" s="17">
        <v>5.64670702140345E-2</v>
      </c>
      <c r="D88" s="17">
        <v>5.5732062476659502E-2</v>
      </c>
      <c r="E88" s="17">
        <v>5.7377873292313003E-2</v>
      </c>
      <c r="F88" s="17"/>
      <c r="G88" s="17">
        <v>9.8961666939006696E-2</v>
      </c>
      <c r="H88" s="17">
        <v>4.73881315287287E-2</v>
      </c>
      <c r="I88" s="17">
        <v>7.7689386955778594E-2</v>
      </c>
      <c r="J88" s="17">
        <v>5.8749620747177898E-2</v>
      </c>
      <c r="K88" s="17">
        <v>5.8936073289908401E-2</v>
      </c>
      <c r="L88" s="17">
        <v>3.2211237559532903E-2</v>
      </c>
      <c r="M88" s="17"/>
      <c r="N88" s="17">
        <v>8.0120809604061705E-2</v>
      </c>
      <c r="O88" s="17">
        <v>7.3644461693840896E-2</v>
      </c>
      <c r="P88" s="17">
        <v>4.1046519210566498E-2</v>
      </c>
      <c r="Q88" s="17">
        <v>3.09328809599363E-2</v>
      </c>
      <c r="R88" s="17">
        <v>0</v>
      </c>
      <c r="S88" s="17">
        <v>7.94951739434063E-2</v>
      </c>
      <c r="T88" s="17">
        <v>5.8777804091292303E-2</v>
      </c>
      <c r="U88" s="17">
        <v>0.18905966653377099</v>
      </c>
      <c r="V88" s="17">
        <v>1.3632236733966E-2</v>
      </c>
      <c r="W88" s="17">
        <v>2.4227549582576901E-2</v>
      </c>
      <c r="X88" s="17">
        <v>7.3905803085761307E-2</v>
      </c>
      <c r="Y88" s="17">
        <v>0.16294040555936901</v>
      </c>
      <c r="Z88" s="17">
        <v>3.7382952653955602E-2</v>
      </c>
      <c r="AA88" s="17">
        <v>0.133809014389941</v>
      </c>
      <c r="AB88" s="17">
        <v>6.4505360136858494E-2</v>
      </c>
      <c r="AC88" s="17">
        <v>7.1649828187779499E-2</v>
      </c>
      <c r="AD88" s="17"/>
      <c r="AE88" s="17">
        <v>5.5001126258807903E-2</v>
      </c>
      <c r="AF88" s="17">
        <v>5.7134960254770897E-2</v>
      </c>
    </row>
    <row r="89" spans="2:32" x14ac:dyDescent="0.5">
      <c r="B89" t="s">
        <v>93</v>
      </c>
      <c r="C89" s="17">
        <v>0.397431246255395</v>
      </c>
      <c r="D89" s="17">
        <v>0.41389916928682302</v>
      </c>
      <c r="E89" s="17">
        <v>0.379476387925823</v>
      </c>
      <c r="F89" s="17"/>
      <c r="G89" s="17">
        <v>0.46570959935710399</v>
      </c>
      <c r="H89" s="17">
        <v>0.44463122576186498</v>
      </c>
      <c r="I89" s="17">
        <v>0.41074800936224298</v>
      </c>
      <c r="J89" s="17">
        <v>0.33381219777638599</v>
      </c>
      <c r="K89" s="17">
        <v>0.36182355559777801</v>
      </c>
      <c r="L89" s="17">
        <v>0.40463162955947002</v>
      </c>
      <c r="M89" s="17"/>
      <c r="N89" s="17">
        <v>0.44165188147986201</v>
      </c>
      <c r="O89" s="17">
        <v>0.37426167589699399</v>
      </c>
      <c r="P89" s="17">
        <v>0.30173611518816601</v>
      </c>
      <c r="Q89" s="17">
        <v>0.36841619114249302</v>
      </c>
      <c r="R89" s="17">
        <v>0.30235034030675201</v>
      </c>
      <c r="S89" s="17">
        <v>0.399786542965337</v>
      </c>
      <c r="T89" s="17">
        <v>0.46853051150117597</v>
      </c>
      <c r="U89" s="17">
        <v>0.220494739093367</v>
      </c>
      <c r="V89" s="17">
        <v>0.43467230407491497</v>
      </c>
      <c r="W89" s="17">
        <v>0.40607385152015102</v>
      </c>
      <c r="X89" s="17">
        <v>0.32185279494128199</v>
      </c>
      <c r="Y89" s="17">
        <v>0.46791883472418999</v>
      </c>
      <c r="Z89" s="17">
        <v>0.29717551622101501</v>
      </c>
      <c r="AA89" s="17">
        <v>0.33947939420898299</v>
      </c>
      <c r="AB89" s="17">
        <v>0.472980911182728</v>
      </c>
      <c r="AC89" s="17">
        <v>0.50046855283015201</v>
      </c>
      <c r="AD89" s="17"/>
      <c r="AE89" s="17">
        <v>0.47718891676390002</v>
      </c>
      <c r="AF89" s="17">
        <v>0.361093326504068</v>
      </c>
    </row>
    <row r="90" spans="2:32" x14ac:dyDescent="0.5">
      <c r="B90" t="s">
        <v>94</v>
      </c>
      <c r="C90" s="17">
        <v>0.26625644910826501</v>
      </c>
      <c r="D90" s="17">
        <v>0.24267454740473601</v>
      </c>
      <c r="E90" s="17">
        <v>0.28975994560932</v>
      </c>
      <c r="F90" s="17"/>
      <c r="G90" s="17">
        <v>0.18035434133474401</v>
      </c>
      <c r="H90" s="17">
        <v>0.27685856419933602</v>
      </c>
      <c r="I90" s="17">
        <v>0.24497519241541801</v>
      </c>
      <c r="J90" s="17">
        <v>0.25298732423461501</v>
      </c>
      <c r="K90" s="17">
        <v>0.33420191568146501</v>
      </c>
      <c r="L90" s="17">
        <v>0.26229211857982898</v>
      </c>
      <c r="M90" s="17"/>
      <c r="N90" s="17">
        <v>0.23084555442733301</v>
      </c>
      <c r="O90" s="17">
        <v>0.237003149884468</v>
      </c>
      <c r="P90" s="17">
        <v>0.35251434423224198</v>
      </c>
      <c r="Q90" s="17">
        <v>0.36014046552497098</v>
      </c>
      <c r="R90" s="17">
        <v>0.38406140267559602</v>
      </c>
      <c r="S90" s="17">
        <v>0.373267692166244</v>
      </c>
      <c r="T90" s="17">
        <v>0.251524461375352</v>
      </c>
      <c r="U90" s="17">
        <v>0.151247269541114</v>
      </c>
      <c r="V90" s="17">
        <v>0.27469713338343099</v>
      </c>
      <c r="W90" s="17">
        <v>0.27428227886887702</v>
      </c>
      <c r="X90" s="17">
        <v>0.299672817255065</v>
      </c>
      <c r="Y90" s="17">
        <v>0.21401984292898299</v>
      </c>
      <c r="Z90" s="17">
        <v>0.26589140953746998</v>
      </c>
      <c r="AA90" s="17">
        <v>0.20293393867871301</v>
      </c>
      <c r="AB90" s="17">
        <v>0.26540435852848598</v>
      </c>
      <c r="AC90" s="17">
        <v>0.30112920920378899</v>
      </c>
      <c r="AD90" s="17"/>
      <c r="AE90" s="17">
        <v>0.25606309569838398</v>
      </c>
      <c r="AF90" s="17">
        <v>0.27090058246677001</v>
      </c>
    </row>
    <row r="91" spans="2:32" x14ac:dyDescent="0.5">
      <c r="B91" t="s">
        <v>95</v>
      </c>
      <c r="C91" s="17">
        <v>0.17144402964893299</v>
      </c>
      <c r="D91" s="17">
        <v>0.18324868954332399</v>
      </c>
      <c r="E91" s="17">
        <v>0.16080621142153501</v>
      </c>
      <c r="F91" s="17"/>
      <c r="G91" s="17">
        <v>0.18873829059521799</v>
      </c>
      <c r="H91" s="17">
        <v>0.165769585604081</v>
      </c>
      <c r="I91" s="17">
        <v>0.14913997622521499</v>
      </c>
      <c r="J91" s="17">
        <v>0.204565768926911</v>
      </c>
      <c r="K91" s="17">
        <v>0.14683309238855599</v>
      </c>
      <c r="L91" s="17">
        <v>0.177738205656821</v>
      </c>
      <c r="M91" s="17"/>
      <c r="N91" s="17">
        <v>0.12976257549814099</v>
      </c>
      <c r="O91" s="17">
        <v>0.21992167186617601</v>
      </c>
      <c r="P91" s="17">
        <v>0.19181311787931099</v>
      </c>
      <c r="Q91" s="17">
        <v>0.126942349962965</v>
      </c>
      <c r="R91" s="17">
        <v>0.216883434210873</v>
      </c>
      <c r="S91" s="17">
        <v>0.111928566631214</v>
      </c>
      <c r="T91" s="17">
        <v>0.118617463553577</v>
      </c>
      <c r="U91" s="17">
        <v>0.31259821502103002</v>
      </c>
      <c r="V91" s="17">
        <v>0.129109364547636</v>
      </c>
      <c r="W91" s="17">
        <v>0.16450744077933399</v>
      </c>
      <c r="X91" s="17">
        <v>0.22376773446277701</v>
      </c>
      <c r="Y91" s="17">
        <v>0.15512091678745801</v>
      </c>
      <c r="Z91" s="17">
        <v>0.33063669421265501</v>
      </c>
      <c r="AA91" s="17">
        <v>0.157892457432314</v>
      </c>
      <c r="AB91" s="17">
        <v>0.126624053293836</v>
      </c>
      <c r="AC91" s="17">
        <v>9.2621955181226207E-2</v>
      </c>
      <c r="AD91" s="17"/>
      <c r="AE91" s="17">
        <v>0.15381745806036401</v>
      </c>
      <c r="AF91" s="17">
        <v>0.17947476750515101</v>
      </c>
    </row>
    <row r="92" spans="2:32" x14ac:dyDescent="0.5">
      <c r="B92" t="s">
        <v>96</v>
      </c>
      <c r="C92" s="17">
        <v>7.05174514835296E-2</v>
      </c>
      <c r="D92" s="17">
        <v>8.0754019242952099E-2</v>
      </c>
      <c r="E92" s="17">
        <v>6.1003535141725199E-2</v>
      </c>
      <c r="F92" s="17"/>
      <c r="G92" s="17">
        <v>3.8340054866447398E-2</v>
      </c>
      <c r="H92" s="17">
        <v>5.8458120687707102E-2</v>
      </c>
      <c r="I92" s="17">
        <v>8.3403280776181796E-2</v>
      </c>
      <c r="J92" s="17">
        <v>8.0148467147894295E-2</v>
      </c>
      <c r="K92" s="17">
        <v>4.1697572268023897E-2</v>
      </c>
      <c r="L92" s="17">
        <v>9.4931832076022599E-2</v>
      </c>
      <c r="M92" s="17"/>
      <c r="N92" s="17">
        <v>4.5203196212851897E-2</v>
      </c>
      <c r="O92" s="17">
        <v>7.7769139608637294E-2</v>
      </c>
      <c r="P92" s="17">
        <v>9.2188553213854205E-2</v>
      </c>
      <c r="Q92" s="17">
        <v>8.0810097002245396E-2</v>
      </c>
      <c r="R92" s="17">
        <v>0</v>
      </c>
      <c r="S92" s="17">
        <v>0</v>
      </c>
      <c r="T92" s="17">
        <v>8.0742393399686793E-2</v>
      </c>
      <c r="U92" s="17">
        <v>8.2808664907760898E-2</v>
      </c>
      <c r="V92" s="17">
        <v>9.3658840259297896E-2</v>
      </c>
      <c r="W92" s="17">
        <v>9.4397278435041698E-2</v>
      </c>
      <c r="X92" s="17">
        <v>6.0050972611155898E-2</v>
      </c>
      <c r="Y92" s="17">
        <v>0</v>
      </c>
      <c r="Z92" s="17">
        <v>1.7535870600790499E-2</v>
      </c>
      <c r="AA92" s="17">
        <v>0.103234879544416</v>
      </c>
      <c r="AB92" s="17">
        <v>3.5200237308384799E-2</v>
      </c>
      <c r="AC92" s="17">
        <v>3.4130454597053501E-2</v>
      </c>
      <c r="AD92" s="17"/>
      <c r="AE92" s="17">
        <v>3.7583291278469801E-2</v>
      </c>
      <c r="AF92" s="17">
        <v>8.5522389102428806E-2</v>
      </c>
    </row>
    <row r="93" spans="2:32" x14ac:dyDescent="0.5">
      <c r="B93" t="s">
        <v>76</v>
      </c>
      <c r="C93" s="17">
        <v>3.7883753289842698E-2</v>
      </c>
      <c r="D93" s="17">
        <v>2.3691512045504501E-2</v>
      </c>
      <c r="E93" s="17">
        <v>5.1576046609283402E-2</v>
      </c>
      <c r="F93" s="17"/>
      <c r="G93" s="17">
        <v>2.78960469074798E-2</v>
      </c>
      <c r="H93" s="17">
        <v>6.89437221828108E-3</v>
      </c>
      <c r="I93" s="17">
        <v>3.4044154265164099E-2</v>
      </c>
      <c r="J93" s="17">
        <v>6.9736621167014706E-2</v>
      </c>
      <c r="K93" s="17">
        <v>5.65077907742687E-2</v>
      </c>
      <c r="L93" s="17">
        <v>2.8194976568324499E-2</v>
      </c>
      <c r="M93" s="17"/>
      <c r="N93" s="17">
        <v>7.2415982777750507E-2</v>
      </c>
      <c r="O93" s="17">
        <v>1.7399901049883999E-2</v>
      </c>
      <c r="P93" s="17">
        <v>2.07013502758608E-2</v>
      </c>
      <c r="Q93" s="17">
        <v>3.2758015407389103E-2</v>
      </c>
      <c r="R93" s="17">
        <v>9.6704822806779306E-2</v>
      </c>
      <c r="S93" s="17">
        <v>3.5522024293798998E-2</v>
      </c>
      <c r="T93" s="17">
        <v>2.1807366078915098E-2</v>
      </c>
      <c r="U93" s="17">
        <v>4.3791444902957402E-2</v>
      </c>
      <c r="V93" s="17">
        <v>5.4230121000754999E-2</v>
      </c>
      <c r="W93" s="17">
        <v>3.6511600814018497E-2</v>
      </c>
      <c r="X93" s="17">
        <v>2.0749877643959299E-2</v>
      </c>
      <c r="Y93" s="17">
        <v>0</v>
      </c>
      <c r="Z93" s="17">
        <v>5.1377556774114201E-2</v>
      </c>
      <c r="AA93" s="17">
        <v>6.2650315745632998E-2</v>
      </c>
      <c r="AB93" s="17">
        <v>3.5285079549706798E-2</v>
      </c>
      <c r="AC93" s="17">
        <v>0</v>
      </c>
      <c r="AD93" s="17"/>
      <c r="AE93" s="17">
        <v>2.0346111940074602E-2</v>
      </c>
      <c r="AF93" s="17">
        <v>4.5873974166811202E-2</v>
      </c>
    </row>
    <row r="94" spans="2:32" x14ac:dyDescent="0.5">
      <c r="B94" t="s">
        <v>97</v>
      </c>
      <c r="C94" s="17">
        <v>0.45389831646943002</v>
      </c>
      <c r="D94" s="17">
        <v>0.46963123176348298</v>
      </c>
      <c r="E94" s="17">
        <v>0.43685426121813598</v>
      </c>
      <c r="F94" s="17"/>
      <c r="G94" s="17">
        <v>0.56467126629611097</v>
      </c>
      <c r="H94" s="17">
        <v>0.49201935729059398</v>
      </c>
      <c r="I94" s="17">
        <v>0.48843739631802102</v>
      </c>
      <c r="J94" s="17">
        <v>0.39256181852356398</v>
      </c>
      <c r="K94" s="17">
        <v>0.42075962888768598</v>
      </c>
      <c r="L94" s="17">
        <v>0.436842867119003</v>
      </c>
      <c r="M94" s="17"/>
      <c r="N94" s="17">
        <v>0.52177269108392399</v>
      </c>
      <c r="O94" s="17">
        <v>0.44790613759083497</v>
      </c>
      <c r="P94" s="17">
        <v>0.34278263439873202</v>
      </c>
      <c r="Q94" s="17">
        <v>0.39934907210242998</v>
      </c>
      <c r="R94" s="17">
        <v>0.30235034030675201</v>
      </c>
      <c r="S94" s="17">
        <v>0.47928171690874299</v>
      </c>
      <c r="T94" s="17">
        <v>0.52730831559246805</v>
      </c>
      <c r="U94" s="17">
        <v>0.40955440562713802</v>
      </c>
      <c r="V94" s="17">
        <v>0.44830454080888099</v>
      </c>
      <c r="W94" s="17">
        <v>0.43030140110272802</v>
      </c>
      <c r="X94" s="17">
        <v>0.395758598027043</v>
      </c>
      <c r="Y94" s="17">
        <v>0.630859240283558</v>
      </c>
      <c r="Z94" s="17">
        <v>0.33455846887496998</v>
      </c>
      <c r="AA94" s="17">
        <v>0.47328840859892402</v>
      </c>
      <c r="AB94" s="17">
        <v>0.53748627131958604</v>
      </c>
      <c r="AC94" s="17">
        <v>0.572118381017932</v>
      </c>
      <c r="AD94" s="17"/>
      <c r="AE94" s="17">
        <v>0.532190043022707</v>
      </c>
      <c r="AF94" s="17">
        <v>0.418228286758839</v>
      </c>
    </row>
    <row r="95" spans="2:32" x14ac:dyDescent="0.5">
      <c r="B95" t="s">
        <v>98</v>
      </c>
      <c r="C95" s="17">
        <v>0.24196148113246199</v>
      </c>
      <c r="D95" s="17">
        <v>0.26400270878627702</v>
      </c>
      <c r="E95" s="17">
        <v>0.22180974656326</v>
      </c>
      <c r="F95" s="17"/>
      <c r="G95" s="17">
        <v>0.227078345461665</v>
      </c>
      <c r="H95" s="17">
        <v>0.22422770629178801</v>
      </c>
      <c r="I95" s="17">
        <v>0.232543257001396</v>
      </c>
      <c r="J95" s="17">
        <v>0.284714236074806</v>
      </c>
      <c r="K95" s="17">
        <v>0.18853066465658</v>
      </c>
      <c r="L95" s="17">
        <v>0.27267003773284298</v>
      </c>
      <c r="M95" s="17"/>
      <c r="N95" s="17">
        <v>0.17496577171099301</v>
      </c>
      <c r="O95" s="17">
        <v>0.29769081147481302</v>
      </c>
      <c r="P95" s="17">
        <v>0.28400167109316499</v>
      </c>
      <c r="Q95" s="17">
        <v>0.207752446965211</v>
      </c>
      <c r="R95" s="17">
        <v>0.216883434210873</v>
      </c>
      <c r="S95" s="17">
        <v>0.111928566631214</v>
      </c>
      <c r="T95" s="17">
        <v>0.199359856953264</v>
      </c>
      <c r="U95" s="17">
        <v>0.39540687992879098</v>
      </c>
      <c r="V95" s="17">
        <v>0.22276820480693399</v>
      </c>
      <c r="W95" s="17">
        <v>0.25890471921437602</v>
      </c>
      <c r="X95" s="17">
        <v>0.28381870707393297</v>
      </c>
      <c r="Y95" s="17">
        <v>0.15512091678745801</v>
      </c>
      <c r="Z95" s="17">
        <v>0.34817256481344599</v>
      </c>
      <c r="AA95" s="17">
        <v>0.26112733697673002</v>
      </c>
      <c r="AB95" s="17">
        <v>0.161824290602221</v>
      </c>
      <c r="AC95" s="17">
        <v>0.12675240977828001</v>
      </c>
      <c r="AD95" s="17"/>
      <c r="AE95" s="17">
        <v>0.191400749338834</v>
      </c>
      <c r="AF95" s="17">
        <v>0.26499715660758</v>
      </c>
    </row>
    <row r="96" spans="2:32" x14ac:dyDescent="0.5">
      <c r="B96" t="s">
        <v>99</v>
      </c>
      <c r="C96" s="17">
        <v>0.211936835336968</v>
      </c>
      <c r="D96" s="17">
        <v>0.20562852297720599</v>
      </c>
      <c r="E96" s="17">
        <v>0.21504451465487601</v>
      </c>
      <c r="F96" s="17"/>
      <c r="G96" s="17">
        <v>0.33759292083444498</v>
      </c>
      <c r="H96" s="17">
        <v>0.26779165099880597</v>
      </c>
      <c r="I96" s="17">
        <v>0.25589413931662502</v>
      </c>
      <c r="J96" s="17">
        <v>0.107847582448759</v>
      </c>
      <c r="K96" s="17">
        <v>0.23222896423110501</v>
      </c>
      <c r="L96" s="17">
        <v>0.16417282938616001</v>
      </c>
      <c r="M96" s="17"/>
      <c r="N96" s="17">
        <v>0.34680691937293001</v>
      </c>
      <c r="O96" s="17">
        <v>0.15021532611602201</v>
      </c>
      <c r="P96" s="17">
        <v>5.8780963305567299E-2</v>
      </c>
      <c r="Q96" s="17">
        <v>0.19159662513721901</v>
      </c>
      <c r="R96" s="17">
        <v>8.5466906095878897E-2</v>
      </c>
      <c r="S96" s="17">
        <v>0.36735315027752902</v>
      </c>
      <c r="T96" s="17">
        <v>0.32794845863920402</v>
      </c>
      <c r="U96" s="17">
        <v>1.41475256983465E-2</v>
      </c>
      <c r="V96" s="17">
        <v>0.225536336001947</v>
      </c>
      <c r="W96" s="17">
        <v>0.171396681888352</v>
      </c>
      <c r="X96" s="17">
        <v>0.11193989095310999</v>
      </c>
      <c r="Y96" s="17">
        <v>0.47573832349610001</v>
      </c>
      <c r="Z96" s="17">
        <v>-1.36140959384757E-2</v>
      </c>
      <c r="AA96" s="17">
        <v>0.212161071622194</v>
      </c>
      <c r="AB96" s="17">
        <v>0.37566198071736501</v>
      </c>
      <c r="AC96" s="17">
        <v>0.44536597123965199</v>
      </c>
      <c r="AD96" s="17"/>
      <c r="AE96" s="17">
        <v>0.34078929368387301</v>
      </c>
      <c r="AF96" s="17">
        <v>0.153231130151259</v>
      </c>
    </row>
    <row r="97" spans="2:32" x14ac:dyDescent="0.5">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row>
    <row r="98" spans="2:32" x14ac:dyDescent="0.5">
      <c r="B98" s="6" t="s">
        <v>104</v>
      </c>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row>
    <row r="99" spans="2:32" x14ac:dyDescent="0.5">
      <c r="B99" s="24" t="s">
        <v>57</v>
      </c>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row>
    <row r="100" spans="2:32" x14ac:dyDescent="0.5">
      <c r="B100" t="s">
        <v>101</v>
      </c>
      <c r="C100" s="17">
        <v>0.51479854109172296</v>
      </c>
      <c r="D100" s="17">
        <v>0.58105923031718798</v>
      </c>
      <c r="E100" s="17">
        <v>0.45149571510261699</v>
      </c>
      <c r="F100" s="17"/>
      <c r="G100" s="17">
        <v>0.59225379234451703</v>
      </c>
      <c r="H100" s="17">
        <v>0.47957444738626798</v>
      </c>
      <c r="I100" s="17">
        <v>0.458120336679538</v>
      </c>
      <c r="J100" s="17">
        <v>0.45929747323617998</v>
      </c>
      <c r="K100" s="17">
        <v>0.53056706367912299</v>
      </c>
      <c r="L100" s="17">
        <v>0.56491377490008698</v>
      </c>
      <c r="M100" s="17"/>
      <c r="N100" s="17">
        <v>0.47208488877472399</v>
      </c>
      <c r="O100" s="17">
        <v>0.53944996961079295</v>
      </c>
      <c r="P100" s="17">
        <v>0.56930496173586198</v>
      </c>
      <c r="Q100" s="17">
        <v>0.47332044993441102</v>
      </c>
      <c r="R100" s="17">
        <v>0.71552837121673096</v>
      </c>
      <c r="S100" s="17">
        <v>0.4602435023691</v>
      </c>
      <c r="T100" s="17">
        <v>0.474373585364955</v>
      </c>
      <c r="U100" s="17">
        <v>0.51245775132302895</v>
      </c>
      <c r="V100" s="17">
        <v>0.465270270456972</v>
      </c>
      <c r="W100" s="17">
        <v>0.55909485825948202</v>
      </c>
      <c r="X100" s="17">
        <v>0.54111515744328997</v>
      </c>
      <c r="Y100" s="17">
        <v>0.46950231318066998</v>
      </c>
      <c r="Z100" s="17">
        <v>0.53236063373884002</v>
      </c>
      <c r="AA100" s="17">
        <v>0.38706506949304398</v>
      </c>
      <c r="AB100" s="17">
        <v>0.49386056074006601</v>
      </c>
      <c r="AC100" s="17">
        <v>0.55381203769278697</v>
      </c>
      <c r="AD100" s="17"/>
      <c r="AE100" s="17">
        <v>0.53088834479438796</v>
      </c>
      <c r="AF100" s="17">
        <v>0.50746796094771396</v>
      </c>
    </row>
    <row r="101" spans="2:32" x14ac:dyDescent="0.5">
      <c r="B101" t="s">
        <v>102</v>
      </c>
      <c r="C101" s="17">
        <v>0.30630759302259802</v>
      </c>
      <c r="D101" s="17">
        <v>0.27994792597108198</v>
      </c>
      <c r="E101" s="17">
        <v>0.330847135259345</v>
      </c>
      <c r="F101" s="17"/>
      <c r="G101" s="17">
        <v>0.306964279804395</v>
      </c>
      <c r="H101" s="17">
        <v>0.34208299825850602</v>
      </c>
      <c r="I101" s="17">
        <v>0.344397598961451</v>
      </c>
      <c r="J101" s="17">
        <v>0.31176611871260301</v>
      </c>
      <c r="K101" s="17">
        <v>0.28764640808823799</v>
      </c>
      <c r="L101" s="17">
        <v>0.273581669921794</v>
      </c>
      <c r="M101" s="17"/>
      <c r="N101" s="17">
        <v>0.32813857014249298</v>
      </c>
      <c r="O101" s="17">
        <v>0.32034799858767299</v>
      </c>
      <c r="P101" s="17">
        <v>0.26885930114446199</v>
      </c>
      <c r="Q101" s="17">
        <v>0.28233286800447999</v>
      </c>
      <c r="R101" s="17">
        <v>9.1061983169710106E-2</v>
      </c>
      <c r="S101" s="17">
        <v>0.30936017238090502</v>
      </c>
      <c r="T101" s="17">
        <v>0.38490365825575901</v>
      </c>
      <c r="U101" s="17">
        <v>0.18217534721925299</v>
      </c>
      <c r="V101" s="17">
        <v>0.30417900084480798</v>
      </c>
      <c r="W101" s="17">
        <v>0.26597090822768699</v>
      </c>
      <c r="X101" s="17">
        <v>0.25203457873732998</v>
      </c>
      <c r="Y101" s="17">
        <v>0.53049768681932996</v>
      </c>
      <c r="Z101" s="17">
        <v>0.27463110836593302</v>
      </c>
      <c r="AA101" s="17">
        <v>0.45476163290320598</v>
      </c>
      <c r="AB101" s="17">
        <v>0.40045388509345797</v>
      </c>
      <c r="AC101" s="17">
        <v>0.25043811603303001</v>
      </c>
      <c r="AD101" s="17"/>
      <c r="AE101" s="17">
        <v>0.34014415810489002</v>
      </c>
      <c r="AF101" s="17">
        <v>0.290891516063707</v>
      </c>
    </row>
    <row r="102" spans="2:32" x14ac:dyDescent="0.5">
      <c r="B102" t="s">
        <v>103</v>
      </c>
      <c r="C102" s="17">
        <v>8.6789082715088894E-2</v>
      </c>
      <c r="D102" s="17">
        <v>8.5602771257278998E-2</v>
      </c>
      <c r="E102" s="17">
        <v>8.8243035528472402E-2</v>
      </c>
      <c r="F102" s="17"/>
      <c r="G102" s="17">
        <v>6.1608057518829598E-2</v>
      </c>
      <c r="H102" s="17">
        <v>0.102673985888501</v>
      </c>
      <c r="I102" s="17">
        <v>0.13274165868384299</v>
      </c>
      <c r="J102" s="17">
        <v>9.5904399132374599E-2</v>
      </c>
      <c r="K102" s="17">
        <v>9.5263184373601095E-2</v>
      </c>
      <c r="L102" s="17">
        <v>4.8563924692747097E-2</v>
      </c>
      <c r="M102" s="17"/>
      <c r="N102" s="17">
        <v>0.104527887593797</v>
      </c>
      <c r="O102" s="17">
        <v>7.6299452089891903E-2</v>
      </c>
      <c r="P102" s="17">
        <v>5.9611273618307897E-2</v>
      </c>
      <c r="Q102" s="17">
        <v>0.121802008729588</v>
      </c>
      <c r="R102" s="17">
        <v>9.6704822806779306E-2</v>
      </c>
      <c r="S102" s="17">
        <v>0.11638591668443</v>
      </c>
      <c r="T102" s="17">
        <v>7.1475004858252103E-2</v>
      </c>
      <c r="U102" s="17">
        <v>9.3253663280629506E-2</v>
      </c>
      <c r="V102" s="17">
        <v>0.109362371378479</v>
      </c>
      <c r="W102" s="17">
        <v>8.13817422420932E-2</v>
      </c>
      <c r="X102" s="17">
        <v>0.11261591230988301</v>
      </c>
      <c r="Y102" s="17">
        <v>0</v>
      </c>
      <c r="Z102" s="17">
        <v>7.4288805989692203E-2</v>
      </c>
      <c r="AA102" s="17">
        <v>9.5522981858116598E-2</v>
      </c>
      <c r="AB102" s="17">
        <v>7.0485316858091604E-2</v>
      </c>
      <c r="AC102" s="17">
        <v>6.6429084561799301E-2</v>
      </c>
      <c r="AD102" s="17"/>
      <c r="AE102" s="17">
        <v>8.0424331881970595E-2</v>
      </c>
      <c r="AF102" s="17">
        <v>8.9688889135418004E-2</v>
      </c>
    </row>
    <row r="103" spans="2:32" x14ac:dyDescent="0.5">
      <c r="B103" t="s">
        <v>76</v>
      </c>
      <c r="C103" s="17">
        <v>9.2104783170590496E-2</v>
      </c>
      <c r="D103" s="17">
        <v>5.3390072454450599E-2</v>
      </c>
      <c r="E103" s="17">
        <v>0.12941411410956499</v>
      </c>
      <c r="F103" s="17"/>
      <c r="G103" s="17">
        <v>3.9173870332258498E-2</v>
      </c>
      <c r="H103" s="17">
        <v>7.5668568466724997E-2</v>
      </c>
      <c r="I103" s="17">
        <v>6.4740405675169102E-2</v>
      </c>
      <c r="J103" s="17">
        <v>0.13303200891884201</v>
      </c>
      <c r="K103" s="17">
        <v>8.6523343859037094E-2</v>
      </c>
      <c r="L103" s="17">
        <v>0.11294063048537201</v>
      </c>
      <c r="M103" s="17"/>
      <c r="N103" s="17">
        <v>9.5248653488985799E-2</v>
      </c>
      <c r="O103" s="17">
        <v>6.3902579711642399E-2</v>
      </c>
      <c r="P103" s="17">
        <v>0.102224463501368</v>
      </c>
      <c r="Q103" s="17">
        <v>0.122544673331521</v>
      </c>
      <c r="R103" s="17">
        <v>9.6704822806779306E-2</v>
      </c>
      <c r="S103" s="17">
        <v>0.11401040856556501</v>
      </c>
      <c r="T103" s="17">
        <v>6.9247751521033699E-2</v>
      </c>
      <c r="U103" s="17">
        <v>0.21211323817708899</v>
      </c>
      <c r="V103" s="17">
        <v>0.12118835731974099</v>
      </c>
      <c r="W103" s="17">
        <v>9.3552491270737906E-2</v>
      </c>
      <c r="X103" s="17">
        <v>9.4234351509496703E-2</v>
      </c>
      <c r="Y103" s="17">
        <v>0</v>
      </c>
      <c r="Z103" s="17">
        <v>0.118719451905535</v>
      </c>
      <c r="AA103" s="17">
        <v>6.2650315745632998E-2</v>
      </c>
      <c r="AB103" s="17">
        <v>3.5200237308384799E-2</v>
      </c>
      <c r="AC103" s="17">
        <v>0.12932076171238399</v>
      </c>
      <c r="AD103" s="17"/>
      <c r="AE103" s="17">
        <v>4.8543165218751502E-2</v>
      </c>
      <c r="AF103" s="17">
        <v>0.11195163385316</v>
      </c>
    </row>
    <row r="104" spans="2:32" x14ac:dyDescent="0.5">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row>
    <row r="105" spans="2:32" x14ac:dyDescent="0.5">
      <c r="B105" s="6" t="s">
        <v>113</v>
      </c>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row>
    <row r="106" spans="2:32" x14ac:dyDescent="0.5">
      <c r="B106" s="24" t="s">
        <v>57</v>
      </c>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row>
    <row r="107" spans="2:32" x14ac:dyDescent="0.5">
      <c r="B107" t="s">
        <v>105</v>
      </c>
      <c r="C107" s="17">
        <v>0.89121316792810001</v>
      </c>
      <c r="D107" s="17">
        <v>0.90142108132609999</v>
      </c>
      <c r="E107" s="17">
        <v>0.88106312679862597</v>
      </c>
      <c r="F107" s="17"/>
      <c r="G107" s="17">
        <v>0.80409396205536998</v>
      </c>
      <c r="H107" s="17">
        <v>0.87288812746482203</v>
      </c>
      <c r="I107" s="17">
        <v>0.85363471914786004</v>
      </c>
      <c r="J107" s="17">
        <v>0.87572818154950205</v>
      </c>
      <c r="K107" s="17">
        <v>0.922330942159998</v>
      </c>
      <c r="L107" s="17">
        <v>0.94041887887371101</v>
      </c>
      <c r="M107" s="17"/>
      <c r="N107" s="17">
        <v>0.91327263249254498</v>
      </c>
      <c r="O107" s="17">
        <v>0.89457313695497198</v>
      </c>
      <c r="P107" s="17">
        <v>0.89049842452983896</v>
      </c>
      <c r="Q107" s="17">
        <v>0.90309822736822098</v>
      </c>
      <c r="R107" s="17">
        <v>0.90329517719322105</v>
      </c>
      <c r="S107" s="17">
        <v>0.96066899658575899</v>
      </c>
      <c r="T107" s="17">
        <v>0.86894805428119504</v>
      </c>
      <c r="U107" s="17">
        <v>0.76730326305520702</v>
      </c>
      <c r="V107" s="17">
        <v>0.89344994517503096</v>
      </c>
      <c r="W107" s="17">
        <v>0.86714927664782904</v>
      </c>
      <c r="X107" s="17">
        <v>0.88162521101758295</v>
      </c>
      <c r="Y107" s="17">
        <v>1</v>
      </c>
      <c r="Z107" s="17">
        <v>0.92834538278585699</v>
      </c>
      <c r="AA107" s="17">
        <v>0.858676845552509</v>
      </c>
      <c r="AB107" s="17">
        <v>0.88306927300910498</v>
      </c>
      <c r="AC107" s="17">
        <v>0.97063083342923695</v>
      </c>
      <c r="AD107" s="17"/>
      <c r="AE107" s="17">
        <v>0.92829617952561605</v>
      </c>
      <c r="AF107" s="17">
        <v>0.87431799670536003</v>
      </c>
    </row>
    <row r="108" spans="2:32" x14ac:dyDescent="0.5">
      <c r="B108" t="s">
        <v>106</v>
      </c>
      <c r="C108" s="17">
        <v>0.88620471981223203</v>
      </c>
      <c r="D108" s="17">
        <v>0.89103825027747996</v>
      </c>
      <c r="E108" s="17">
        <v>0.88116812104188103</v>
      </c>
      <c r="F108" s="17"/>
      <c r="G108" s="17">
        <v>0.93180130040083997</v>
      </c>
      <c r="H108" s="17">
        <v>0.96603111212478299</v>
      </c>
      <c r="I108" s="17">
        <v>0.90881590029993498</v>
      </c>
      <c r="J108" s="17">
        <v>0.89790583876947805</v>
      </c>
      <c r="K108" s="17">
        <v>0.870620207773939</v>
      </c>
      <c r="L108" s="17">
        <v>0.81579897255835399</v>
      </c>
      <c r="M108" s="17"/>
      <c r="N108" s="17">
        <v>0.86208691784045799</v>
      </c>
      <c r="O108" s="17">
        <v>0.89671126316362704</v>
      </c>
      <c r="P108" s="17">
        <v>0.91524966780794703</v>
      </c>
      <c r="Q108" s="17">
        <v>0.88366690067712605</v>
      </c>
      <c r="R108" s="17">
        <v>0.89046722877284101</v>
      </c>
      <c r="S108" s="17">
        <v>0.92722881422631098</v>
      </c>
      <c r="T108" s="17">
        <v>0.83718091903131198</v>
      </c>
      <c r="U108" s="17">
        <v>0.91252240581432198</v>
      </c>
      <c r="V108" s="17">
        <v>0.863598393455836</v>
      </c>
      <c r="W108" s="17">
        <v>0.89483101130825504</v>
      </c>
      <c r="X108" s="17">
        <v>0.981399357526345</v>
      </c>
      <c r="Y108" s="17">
        <v>0.93101343514183599</v>
      </c>
      <c r="Z108" s="17">
        <v>0.87680632994294705</v>
      </c>
      <c r="AA108" s="17">
        <v>0.86904903140050005</v>
      </c>
      <c r="AB108" s="17">
        <v>0.86402473404839097</v>
      </c>
      <c r="AC108" s="17">
        <v>0.86489682342783203</v>
      </c>
      <c r="AD108" s="17"/>
      <c r="AE108" s="17">
        <v>0.89535833994178504</v>
      </c>
      <c r="AF108" s="17">
        <v>0.88203429317387605</v>
      </c>
    </row>
    <row r="109" spans="2:32" x14ac:dyDescent="0.5">
      <c r="B109" t="s">
        <v>107</v>
      </c>
      <c r="C109" s="17">
        <v>0.49233666862673903</v>
      </c>
      <c r="D109" s="17">
        <v>0.52948606000037901</v>
      </c>
      <c r="E109" s="17">
        <v>0.45674898011673798</v>
      </c>
      <c r="F109" s="17"/>
      <c r="G109" s="17">
        <v>0.445962326412779</v>
      </c>
      <c r="H109" s="17">
        <v>0.49994692335477098</v>
      </c>
      <c r="I109" s="17">
        <v>0.58785518294330597</v>
      </c>
      <c r="J109" s="17">
        <v>0.47808766580275702</v>
      </c>
      <c r="K109" s="17">
        <v>0.48207888192715198</v>
      </c>
      <c r="L109" s="17">
        <v>0.46567300352197999</v>
      </c>
      <c r="M109" s="17"/>
      <c r="N109" s="17">
        <v>0.43581814831461402</v>
      </c>
      <c r="O109" s="17">
        <v>0.44371873972210102</v>
      </c>
      <c r="P109" s="17">
        <v>0.48151077668435199</v>
      </c>
      <c r="Q109" s="17">
        <v>0.44770493340904599</v>
      </c>
      <c r="R109" s="17">
        <v>0.417478188607742</v>
      </c>
      <c r="S109" s="17">
        <v>0.60656796776119803</v>
      </c>
      <c r="T109" s="17">
        <v>0.49154189168483903</v>
      </c>
      <c r="U109" s="17">
        <v>0.49510513844915099</v>
      </c>
      <c r="V109" s="17">
        <v>0.45968429005126599</v>
      </c>
      <c r="W109" s="17">
        <v>0.54958160377274801</v>
      </c>
      <c r="X109" s="17">
        <v>0.54399231283975302</v>
      </c>
      <c r="Y109" s="17">
        <v>0.490069733780849</v>
      </c>
      <c r="Z109" s="17">
        <v>0.459161878020796</v>
      </c>
      <c r="AA109" s="17">
        <v>0.70537868832654105</v>
      </c>
      <c r="AB109" s="17">
        <v>0.48589386070811003</v>
      </c>
      <c r="AC109" s="17">
        <v>0.48260952181535099</v>
      </c>
      <c r="AD109" s="17"/>
      <c r="AE109" s="17">
        <v>0.53016618864337195</v>
      </c>
      <c r="AF109" s="17">
        <v>0.47510138512571098</v>
      </c>
    </row>
    <row r="110" spans="2:32" x14ac:dyDescent="0.5">
      <c r="B110" t="s">
        <v>108</v>
      </c>
      <c r="C110" s="17">
        <v>0.30987106780777901</v>
      </c>
      <c r="D110" s="17">
        <v>0.38157402331644003</v>
      </c>
      <c r="E110" s="17">
        <v>0.238848510400966</v>
      </c>
      <c r="F110" s="17"/>
      <c r="G110" s="17">
        <v>0.64899083875555097</v>
      </c>
      <c r="H110" s="17">
        <v>0.59550199638415802</v>
      </c>
      <c r="I110" s="17">
        <v>0.44934212633394899</v>
      </c>
      <c r="J110" s="17">
        <v>0.34218449997203698</v>
      </c>
      <c r="K110" s="17">
        <v>0.15547441287560901</v>
      </c>
      <c r="L110" s="17">
        <v>4.0109864361584903E-2</v>
      </c>
      <c r="M110" s="17"/>
      <c r="N110" s="17">
        <v>0.23611957310812201</v>
      </c>
      <c r="O110" s="17">
        <v>0.33205939698884901</v>
      </c>
      <c r="P110" s="17">
        <v>0.178272004022793</v>
      </c>
      <c r="Q110" s="17">
        <v>0.481502729580781</v>
      </c>
      <c r="R110" s="17">
        <v>0.40970100329046499</v>
      </c>
      <c r="S110" s="17">
        <v>0.228319722692646</v>
      </c>
      <c r="T110" s="17">
        <v>0.29506872715428401</v>
      </c>
      <c r="U110" s="17">
        <v>0.28926731220157798</v>
      </c>
      <c r="V110" s="17">
        <v>0.36852932278168499</v>
      </c>
      <c r="W110" s="17">
        <v>0.341562362915108</v>
      </c>
      <c r="X110" s="17">
        <v>0.36272856919643598</v>
      </c>
      <c r="Y110" s="17">
        <v>0.63141142451973198</v>
      </c>
      <c r="Z110" s="17">
        <v>0.182571261781446</v>
      </c>
      <c r="AA110" s="17">
        <v>0.384729166612436</v>
      </c>
      <c r="AB110" s="17">
        <v>0.20076388069996001</v>
      </c>
      <c r="AC110" s="17">
        <v>0.26100183755964401</v>
      </c>
      <c r="AD110" s="17"/>
      <c r="AE110" s="17">
        <v>0.31968175106666802</v>
      </c>
      <c r="AF110" s="17">
        <v>0.30540128052971199</v>
      </c>
    </row>
    <row r="111" spans="2:32" x14ac:dyDescent="0.5">
      <c r="B111" t="s">
        <v>109</v>
      </c>
      <c r="C111" s="17">
        <v>0.24104837313815</v>
      </c>
      <c r="D111" s="17">
        <v>0.25555063338232498</v>
      </c>
      <c r="E111" s="17">
        <v>0.22615648146026901</v>
      </c>
      <c r="F111" s="17"/>
      <c r="G111" s="17">
        <v>0.33004364813123799</v>
      </c>
      <c r="H111" s="17">
        <v>0.38953509887329402</v>
      </c>
      <c r="I111" s="17">
        <v>0.333583883633574</v>
      </c>
      <c r="J111" s="17">
        <v>0.21543480505811999</v>
      </c>
      <c r="K111" s="17">
        <v>0.16666131919608601</v>
      </c>
      <c r="L111" s="17">
        <v>0.14147937473068001</v>
      </c>
      <c r="M111" s="17"/>
      <c r="N111" s="17">
        <v>0.20674165946610601</v>
      </c>
      <c r="O111" s="17">
        <v>0.26325563205604902</v>
      </c>
      <c r="P111" s="17">
        <v>0.15181773544253899</v>
      </c>
      <c r="Q111" s="17">
        <v>0.23218509308187699</v>
      </c>
      <c r="R111" s="17">
        <v>0.219065542454318</v>
      </c>
      <c r="S111" s="17">
        <v>0.31040585971708601</v>
      </c>
      <c r="T111" s="17">
        <v>0.23806454839312</v>
      </c>
      <c r="U111" s="17">
        <v>0.23529923971074401</v>
      </c>
      <c r="V111" s="17">
        <v>0.35875542987291598</v>
      </c>
      <c r="W111" s="17">
        <v>0.213849556638364</v>
      </c>
      <c r="X111" s="17">
        <v>0.249816653760778</v>
      </c>
      <c r="Y111" s="17">
        <v>0.41154771444222099</v>
      </c>
      <c r="Z111" s="17">
        <v>0.19618173944975101</v>
      </c>
      <c r="AA111" s="17">
        <v>0.23460394056890299</v>
      </c>
      <c r="AB111" s="17">
        <v>0.25356887773883702</v>
      </c>
      <c r="AC111" s="17">
        <v>0.175900807099347</v>
      </c>
      <c r="AD111" s="17"/>
      <c r="AE111" s="17">
        <v>0.29096918823805201</v>
      </c>
      <c r="AF111" s="17">
        <v>0.21830424631679801</v>
      </c>
    </row>
    <row r="112" spans="2:32" x14ac:dyDescent="0.5">
      <c r="B112" t="s">
        <v>110</v>
      </c>
      <c r="C112" s="17">
        <v>0.22614073853546701</v>
      </c>
      <c r="D112" s="17">
        <v>0.26409545131395901</v>
      </c>
      <c r="E112" s="17">
        <v>0.18879903675106</v>
      </c>
      <c r="F112" s="17"/>
      <c r="G112" s="17">
        <v>0.20198451597195599</v>
      </c>
      <c r="H112" s="17">
        <v>0.298054105238101</v>
      </c>
      <c r="I112" s="17">
        <v>0.28705019004336602</v>
      </c>
      <c r="J112" s="17">
        <v>0.225944797098725</v>
      </c>
      <c r="K112" s="17">
        <v>0.24841782947208901</v>
      </c>
      <c r="L112" s="17">
        <v>0.143286341026962</v>
      </c>
      <c r="M112" s="17"/>
      <c r="N112" s="17">
        <v>0.211503157589396</v>
      </c>
      <c r="O112" s="17">
        <v>0.218977556881432</v>
      </c>
      <c r="P112" s="17">
        <v>0.172402060037737</v>
      </c>
      <c r="Q112" s="17">
        <v>0.37111407200271201</v>
      </c>
      <c r="R112" s="17">
        <v>0</v>
      </c>
      <c r="S112" s="17">
        <v>0.28396235239183398</v>
      </c>
      <c r="T112" s="17">
        <v>0.118636246006877</v>
      </c>
      <c r="U112" s="17">
        <v>8.7477594185677701E-2</v>
      </c>
      <c r="V112" s="17">
        <v>0.26645703905837298</v>
      </c>
      <c r="W112" s="17">
        <v>0.21967588948535999</v>
      </c>
      <c r="X112" s="17">
        <v>0.14468265552378501</v>
      </c>
      <c r="Y112" s="17">
        <v>0.55658099251304005</v>
      </c>
      <c r="Z112" s="17">
        <v>0.21091701372031299</v>
      </c>
      <c r="AA112" s="17">
        <v>0.35770420758179899</v>
      </c>
      <c r="AB112" s="17">
        <v>0.43516444133313498</v>
      </c>
      <c r="AC112" s="17">
        <v>0.226866714554782</v>
      </c>
      <c r="AD112" s="17"/>
      <c r="AE112" s="17">
        <v>0.28176944149362998</v>
      </c>
      <c r="AF112" s="17">
        <v>0.20079607474230199</v>
      </c>
    </row>
    <row r="113" spans="2:32" x14ac:dyDescent="0.5">
      <c r="B113" t="s">
        <v>111</v>
      </c>
      <c r="C113" s="17">
        <v>3.5553201762329699E-2</v>
      </c>
      <c r="D113" s="17">
        <v>4.0614182659104901E-2</v>
      </c>
      <c r="E113" s="17">
        <v>2.9087418262528902E-2</v>
      </c>
      <c r="F113" s="17"/>
      <c r="G113" s="17">
        <v>6.8231424222861006E-2</v>
      </c>
      <c r="H113" s="17">
        <v>7.5126475586269198E-2</v>
      </c>
      <c r="I113" s="17">
        <v>5.392735066064E-2</v>
      </c>
      <c r="J113" s="17">
        <v>2.6309943060090098E-2</v>
      </c>
      <c r="K113" s="17">
        <v>2.6716397316121201E-2</v>
      </c>
      <c r="L113" s="17">
        <v>3.4440456335276702E-3</v>
      </c>
      <c r="M113" s="17"/>
      <c r="N113" s="17">
        <v>5.8509926055442599E-2</v>
      </c>
      <c r="O113" s="17">
        <v>4.3065313893859002E-2</v>
      </c>
      <c r="P113" s="17">
        <v>2.4413451924417101E-2</v>
      </c>
      <c r="Q113" s="17">
        <v>3.17987457748257E-2</v>
      </c>
      <c r="R113" s="17">
        <v>0</v>
      </c>
      <c r="S113" s="17">
        <v>0</v>
      </c>
      <c r="T113" s="17">
        <v>0</v>
      </c>
      <c r="U113" s="17">
        <v>0</v>
      </c>
      <c r="V113" s="17">
        <v>1.5204430887975301E-2</v>
      </c>
      <c r="W113" s="17">
        <v>3.5011730323242701E-2</v>
      </c>
      <c r="X113" s="17">
        <v>3.6983477306061302E-2</v>
      </c>
      <c r="Y113" s="17">
        <v>0</v>
      </c>
      <c r="Z113" s="17">
        <v>0</v>
      </c>
      <c r="AA113" s="17">
        <v>0.13830997023532399</v>
      </c>
      <c r="AB113" s="17">
        <v>3.4215648351725303E-2</v>
      </c>
      <c r="AC113" s="17">
        <v>0.12482058986894801</v>
      </c>
      <c r="AD113" s="17"/>
      <c r="AE113" s="17">
        <v>6.1579679054424699E-2</v>
      </c>
      <c r="AF113" s="17">
        <v>2.3695432632161201E-2</v>
      </c>
    </row>
    <row r="114" spans="2:32" x14ac:dyDescent="0.5">
      <c r="B114" t="s">
        <v>112</v>
      </c>
      <c r="C114" s="17">
        <v>1.30322368275347E-2</v>
      </c>
      <c r="D114" s="17">
        <v>1.1032891511105499E-2</v>
      </c>
      <c r="E114" s="17">
        <v>1.4989626834395999E-2</v>
      </c>
      <c r="F114" s="17"/>
      <c r="G114" s="17">
        <v>0</v>
      </c>
      <c r="H114" s="17">
        <v>6.09465741529006E-3</v>
      </c>
      <c r="I114" s="17">
        <v>1.33064254968256E-2</v>
      </c>
      <c r="J114" s="17">
        <v>5.1457626511007297E-3</v>
      </c>
      <c r="K114" s="17">
        <v>2.4734415654298202E-2</v>
      </c>
      <c r="L114" s="17">
        <v>1.8073324578526201E-2</v>
      </c>
      <c r="M114" s="17"/>
      <c r="N114" s="17">
        <v>0</v>
      </c>
      <c r="O114" s="17">
        <v>2.3437343159125001E-2</v>
      </c>
      <c r="P114" s="17">
        <v>3.8188006594434401E-2</v>
      </c>
      <c r="Q114" s="17">
        <v>0</v>
      </c>
      <c r="R114" s="17">
        <v>0</v>
      </c>
      <c r="S114" s="17">
        <v>0</v>
      </c>
      <c r="T114" s="17">
        <v>6.0232528834201597E-2</v>
      </c>
      <c r="U114" s="17">
        <v>0</v>
      </c>
      <c r="V114" s="17">
        <v>0</v>
      </c>
      <c r="W114" s="17">
        <v>1.42234471255524E-2</v>
      </c>
      <c r="X114" s="17">
        <v>0</v>
      </c>
      <c r="Y114" s="17">
        <v>0</v>
      </c>
      <c r="Z114" s="17">
        <v>0</v>
      </c>
      <c r="AA114" s="17">
        <v>0</v>
      </c>
      <c r="AB114" s="17">
        <v>0</v>
      </c>
      <c r="AC114" s="17">
        <v>0</v>
      </c>
      <c r="AD114" s="17"/>
      <c r="AE114" s="17">
        <v>1.01221993910489E-2</v>
      </c>
      <c r="AF114" s="17">
        <v>1.4358061744012199E-2</v>
      </c>
    </row>
    <row r="115" spans="2:32" x14ac:dyDescent="0.5">
      <c r="B115" t="s">
        <v>55</v>
      </c>
      <c r="C115" s="17">
        <v>5.7979386443295696E-3</v>
      </c>
      <c r="D115" s="17">
        <v>3.8407230195011202E-3</v>
      </c>
      <c r="E115" s="17">
        <v>7.6883298295449699E-3</v>
      </c>
      <c r="F115" s="17"/>
      <c r="G115" s="17">
        <v>0</v>
      </c>
      <c r="H115" s="17">
        <v>1.24159847098161E-2</v>
      </c>
      <c r="I115" s="17">
        <v>8.0137368257517608E-3</v>
      </c>
      <c r="J115" s="17">
        <v>5.3055267331974104E-3</v>
      </c>
      <c r="K115" s="17">
        <v>4.5465118840269303E-3</v>
      </c>
      <c r="L115" s="17">
        <v>3.8846812007669899E-3</v>
      </c>
      <c r="M115" s="17"/>
      <c r="N115" s="17">
        <v>8.8970050199860401E-3</v>
      </c>
      <c r="O115" s="17">
        <v>0</v>
      </c>
      <c r="P115" s="17">
        <v>0</v>
      </c>
      <c r="Q115" s="17">
        <v>0</v>
      </c>
      <c r="R115" s="17">
        <v>0</v>
      </c>
      <c r="S115" s="17">
        <v>0</v>
      </c>
      <c r="T115" s="17">
        <v>1.1567304913117599E-2</v>
      </c>
      <c r="U115" s="17">
        <v>4.3791444902957402E-2</v>
      </c>
      <c r="V115" s="17">
        <v>1.9516435986176701E-2</v>
      </c>
      <c r="W115" s="17">
        <v>4.7351578528150896E-3</v>
      </c>
      <c r="X115" s="17">
        <v>0</v>
      </c>
      <c r="Y115" s="17">
        <v>0</v>
      </c>
      <c r="Z115" s="17">
        <v>0</v>
      </c>
      <c r="AA115" s="17">
        <v>0</v>
      </c>
      <c r="AB115" s="17">
        <v>0</v>
      </c>
      <c r="AC115" s="17">
        <v>0</v>
      </c>
      <c r="AD115" s="17"/>
      <c r="AE115" s="17">
        <v>9.7932393596225006E-3</v>
      </c>
      <c r="AF115" s="17">
        <v>3.9776633548292903E-3</v>
      </c>
    </row>
    <row r="116" spans="2:32" x14ac:dyDescent="0.5">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row>
    <row r="117" spans="2:32" x14ac:dyDescent="0.5">
      <c r="B117" s="6" t="s">
        <v>117</v>
      </c>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row>
    <row r="118" spans="2:32" x14ac:dyDescent="0.5">
      <c r="B118" s="24" t="s">
        <v>57</v>
      </c>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row>
    <row r="119" spans="2:32" x14ac:dyDescent="0.5">
      <c r="B119" t="s">
        <v>114</v>
      </c>
      <c r="C119" s="17">
        <v>0.20775777097533099</v>
      </c>
      <c r="D119" s="17">
        <v>0.293694409701382</v>
      </c>
      <c r="E119" s="17">
        <v>0.122765676371733</v>
      </c>
      <c r="F119" s="17"/>
      <c r="G119" s="17">
        <v>0.40969564181481899</v>
      </c>
      <c r="H119" s="17">
        <v>0.31465248826918302</v>
      </c>
      <c r="I119" s="17">
        <v>0.28297200348917001</v>
      </c>
      <c r="J119" s="17">
        <v>0.217963881526898</v>
      </c>
      <c r="K119" s="17">
        <v>0.118739008639992</v>
      </c>
      <c r="L119" s="17">
        <v>9.1411481866373198E-2</v>
      </c>
      <c r="M119" s="17"/>
      <c r="N119" s="17">
        <v>0.22466493971635901</v>
      </c>
      <c r="O119" s="17">
        <v>0.27585474927058101</v>
      </c>
      <c r="P119" s="17">
        <v>0.138729152542069</v>
      </c>
      <c r="Q119" s="17">
        <v>0.159843444449351</v>
      </c>
      <c r="R119" s="17">
        <v>0.216883434210873</v>
      </c>
      <c r="S119" s="17">
        <v>0.31171802886592898</v>
      </c>
      <c r="T119" s="17">
        <v>0.118611854953466</v>
      </c>
      <c r="U119" s="17">
        <v>0.18544114642293599</v>
      </c>
      <c r="V119" s="17">
        <v>0.15547288316096</v>
      </c>
      <c r="W119" s="17">
        <v>0.207574830298904</v>
      </c>
      <c r="X119" s="17">
        <v>0.17556299828952901</v>
      </c>
      <c r="Y119" s="17">
        <v>0.41154771444222099</v>
      </c>
      <c r="Z119" s="17">
        <v>0.20651071638841501</v>
      </c>
      <c r="AA119" s="17">
        <v>0.36833723927240603</v>
      </c>
      <c r="AB119" s="17">
        <v>0.16531259168322501</v>
      </c>
      <c r="AC119" s="17">
        <v>0.12482058986894801</v>
      </c>
      <c r="AD119" s="17"/>
      <c r="AE119" s="17">
        <v>0.27834124164863</v>
      </c>
      <c r="AF119" s="17">
        <v>0.17559965406013101</v>
      </c>
    </row>
    <row r="120" spans="2:32" x14ac:dyDescent="0.5">
      <c r="B120" t="s">
        <v>115</v>
      </c>
      <c r="C120" s="17">
        <v>0.42390042477099699</v>
      </c>
      <c r="D120" s="17">
        <v>0.42770665783685302</v>
      </c>
      <c r="E120" s="17">
        <v>0.42183444453375901</v>
      </c>
      <c r="F120" s="17"/>
      <c r="G120" s="17">
        <v>0.376173611113091</v>
      </c>
      <c r="H120" s="17">
        <v>0.47857910722809299</v>
      </c>
      <c r="I120" s="17">
        <v>0.41846461740002899</v>
      </c>
      <c r="J120" s="17">
        <v>0.41776754277020001</v>
      </c>
      <c r="K120" s="17">
        <v>0.43924201415210301</v>
      </c>
      <c r="L120" s="17">
        <v>0.40491981402833999</v>
      </c>
      <c r="M120" s="17"/>
      <c r="N120" s="17">
        <v>0.359732454000115</v>
      </c>
      <c r="O120" s="17">
        <v>0.47876658139855399</v>
      </c>
      <c r="P120" s="17">
        <v>0.409358821071724</v>
      </c>
      <c r="Q120" s="17">
        <v>0.434719393348385</v>
      </c>
      <c r="R120" s="17">
        <v>0.27452863144843698</v>
      </c>
      <c r="S120" s="17">
        <v>0.42944953853557899</v>
      </c>
      <c r="T120" s="17">
        <v>0.431964260132085</v>
      </c>
      <c r="U120" s="17">
        <v>0.32226567437303</v>
      </c>
      <c r="V120" s="17">
        <v>0.37671911520121998</v>
      </c>
      <c r="W120" s="17">
        <v>0.451314268786007</v>
      </c>
      <c r="X120" s="17">
        <v>0.53827749713439699</v>
      </c>
      <c r="Y120" s="17">
        <v>0.30069057692254902</v>
      </c>
      <c r="Z120" s="17">
        <v>0.32607225554164598</v>
      </c>
      <c r="AA120" s="17">
        <v>0.35276576637469897</v>
      </c>
      <c r="AB120" s="17">
        <v>0.52096700803695295</v>
      </c>
      <c r="AC120" s="17">
        <v>0.437994758706654</v>
      </c>
      <c r="AD120" s="17"/>
      <c r="AE120" s="17">
        <v>0.43936252679985199</v>
      </c>
      <c r="AF120" s="17">
        <v>0.41685582806789501</v>
      </c>
    </row>
    <row r="121" spans="2:32" x14ac:dyDescent="0.5">
      <c r="B121" t="s">
        <v>116</v>
      </c>
      <c r="C121" s="17">
        <v>0.35275868947983802</v>
      </c>
      <c r="D121" s="17">
        <v>0.26449530102081198</v>
      </c>
      <c r="E121" s="17">
        <v>0.43834634918811299</v>
      </c>
      <c r="F121" s="17"/>
      <c r="G121" s="17">
        <v>0.19236871165594099</v>
      </c>
      <c r="H121" s="17">
        <v>0.18819092930791101</v>
      </c>
      <c r="I121" s="17">
        <v>0.27652055591974101</v>
      </c>
      <c r="J121" s="17">
        <v>0.34824371306723101</v>
      </c>
      <c r="K121" s="17">
        <v>0.44201897720790601</v>
      </c>
      <c r="L121" s="17">
        <v>0.48498813459909001</v>
      </c>
      <c r="M121" s="17"/>
      <c r="N121" s="17">
        <v>0.39103331413737102</v>
      </c>
      <c r="O121" s="17">
        <v>0.24537866933086599</v>
      </c>
      <c r="P121" s="17">
        <v>0.43247090394898002</v>
      </c>
      <c r="Q121" s="17">
        <v>0.405437162202264</v>
      </c>
      <c r="R121" s="17">
        <v>0.50858793434069005</v>
      </c>
      <c r="S121" s="17">
        <v>0.25883243259849198</v>
      </c>
      <c r="T121" s="17">
        <v>0.42461453351475997</v>
      </c>
      <c r="U121" s="17">
        <v>0.443680912443149</v>
      </c>
      <c r="V121" s="17">
        <v>0.43656106173370002</v>
      </c>
      <c r="W121" s="17">
        <v>0.32718367510518598</v>
      </c>
      <c r="X121" s="17">
        <v>0.267199800611297</v>
      </c>
      <c r="Y121" s="17">
        <v>0.28776170863522998</v>
      </c>
      <c r="Z121" s="17">
        <v>0.43292337357451099</v>
      </c>
      <c r="AA121" s="17">
        <v>0.278896994352894</v>
      </c>
      <c r="AB121" s="17">
        <v>0.31372040027982201</v>
      </c>
      <c r="AC121" s="17">
        <v>0.437184651424397</v>
      </c>
      <c r="AD121" s="17"/>
      <c r="AE121" s="17">
        <v>0.272502992191895</v>
      </c>
      <c r="AF121" s="17">
        <v>0.38932351226168199</v>
      </c>
    </row>
    <row r="122" spans="2:32" x14ac:dyDescent="0.5">
      <c r="B122" t="s">
        <v>76</v>
      </c>
      <c r="C122" s="17">
        <v>1.55831147738331E-2</v>
      </c>
      <c r="D122" s="17">
        <v>1.41036314409533E-2</v>
      </c>
      <c r="E122" s="17">
        <v>1.7053529906393999E-2</v>
      </c>
      <c r="F122" s="17"/>
      <c r="G122" s="17">
        <v>2.1762035416148899E-2</v>
      </c>
      <c r="H122" s="17">
        <v>1.85774751948126E-2</v>
      </c>
      <c r="I122" s="17">
        <v>2.2042823191061E-2</v>
      </c>
      <c r="J122" s="17">
        <v>1.60248626356705E-2</v>
      </c>
      <c r="K122" s="17">
        <v>0</v>
      </c>
      <c r="L122" s="17">
        <v>1.8680569506196901E-2</v>
      </c>
      <c r="M122" s="17"/>
      <c r="N122" s="17">
        <v>2.4569292146154002E-2</v>
      </c>
      <c r="O122" s="17">
        <v>0</v>
      </c>
      <c r="P122" s="17">
        <v>1.9441122437226E-2</v>
      </c>
      <c r="Q122" s="17">
        <v>0</v>
      </c>
      <c r="R122" s="17">
        <v>0</v>
      </c>
      <c r="S122" s="17">
        <v>0</v>
      </c>
      <c r="T122" s="17">
        <v>2.48093513996889E-2</v>
      </c>
      <c r="U122" s="17">
        <v>4.8612266760884697E-2</v>
      </c>
      <c r="V122" s="17">
        <v>3.1246939904119801E-2</v>
      </c>
      <c r="W122" s="17">
        <v>1.39272258099029E-2</v>
      </c>
      <c r="X122" s="17">
        <v>1.8959703964776999E-2</v>
      </c>
      <c r="Y122" s="17">
        <v>0</v>
      </c>
      <c r="Z122" s="17">
        <v>3.44936544954281E-2</v>
      </c>
      <c r="AA122" s="17">
        <v>0</v>
      </c>
      <c r="AB122" s="17">
        <v>0</v>
      </c>
      <c r="AC122" s="17">
        <v>0</v>
      </c>
      <c r="AD122" s="17"/>
      <c r="AE122" s="17">
        <v>9.7932393596225006E-3</v>
      </c>
      <c r="AF122" s="17">
        <v>1.8221005610292999E-2</v>
      </c>
    </row>
    <row r="123" spans="2:32" x14ac:dyDescent="0.5">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row>
    <row r="124" spans="2:32" x14ac:dyDescent="0.5">
      <c r="B124" s="6" t="s">
        <v>132</v>
      </c>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row>
    <row r="125" spans="2:32" x14ac:dyDescent="0.5">
      <c r="B125" s="24" t="s">
        <v>57</v>
      </c>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row>
    <row r="126" spans="2:32" x14ac:dyDescent="0.5">
      <c r="B126" t="s">
        <v>118</v>
      </c>
      <c r="C126" s="17">
        <v>0.84013629922126198</v>
      </c>
      <c r="D126" s="17">
        <v>0.84092710767622503</v>
      </c>
      <c r="E126" s="17">
        <v>0.83878960964430505</v>
      </c>
      <c r="F126" s="17"/>
      <c r="G126" s="17">
        <v>0.83965724066017899</v>
      </c>
      <c r="H126" s="17">
        <v>0.82290696362826199</v>
      </c>
      <c r="I126" s="17">
        <v>0.82397674135059995</v>
      </c>
      <c r="J126" s="17">
        <v>0.83496018759357504</v>
      </c>
      <c r="K126" s="17">
        <v>0.84192877468407901</v>
      </c>
      <c r="L126" s="17">
        <v>0.86131656161515002</v>
      </c>
      <c r="M126" s="17"/>
      <c r="N126" s="17">
        <v>0.83638304997478496</v>
      </c>
      <c r="O126" s="17">
        <v>0.86578277252825298</v>
      </c>
      <c r="P126" s="17">
        <v>0.81647558900976502</v>
      </c>
      <c r="Q126" s="17">
        <v>0.96876283666458696</v>
      </c>
      <c r="R126" s="17">
        <v>1</v>
      </c>
      <c r="S126" s="17">
        <v>0.80295657475802495</v>
      </c>
      <c r="T126" s="17">
        <v>0.81682688351991095</v>
      </c>
      <c r="U126" s="17">
        <v>0.86313803436879499</v>
      </c>
      <c r="V126" s="17">
        <v>0.86185884056820095</v>
      </c>
      <c r="W126" s="17">
        <v>0.81443603352480198</v>
      </c>
      <c r="X126" s="17">
        <v>0.80043989434468299</v>
      </c>
      <c r="Y126" s="17">
        <v>0.85496672192918099</v>
      </c>
      <c r="Z126" s="17">
        <v>0.82826093900049302</v>
      </c>
      <c r="AA126" s="17">
        <v>0.83029447599648898</v>
      </c>
      <c r="AB126" s="17">
        <v>0.77415982549990103</v>
      </c>
      <c r="AC126" s="17">
        <v>0.95113752458077205</v>
      </c>
      <c r="AD126" s="17"/>
      <c r="AE126" s="17">
        <v>0.83504669933454401</v>
      </c>
      <c r="AF126" s="17">
        <v>0.84245514167329005</v>
      </c>
    </row>
    <row r="127" spans="2:32" x14ac:dyDescent="0.5">
      <c r="B127" t="s">
        <v>119</v>
      </c>
      <c r="C127" s="17">
        <v>0.79209498729793304</v>
      </c>
      <c r="D127" s="17">
        <v>0.75237250568418901</v>
      </c>
      <c r="E127" s="17">
        <v>0.82925649627966103</v>
      </c>
      <c r="F127" s="17"/>
      <c r="G127" s="17">
        <v>0.781426367519517</v>
      </c>
      <c r="H127" s="17">
        <v>0.80577277657767299</v>
      </c>
      <c r="I127" s="17">
        <v>0.75662747009831299</v>
      </c>
      <c r="J127" s="17">
        <v>0.78941503187480999</v>
      </c>
      <c r="K127" s="17">
        <v>0.82881077212267995</v>
      </c>
      <c r="L127" s="17">
        <v>0.78408892899885096</v>
      </c>
      <c r="M127" s="17"/>
      <c r="N127" s="17">
        <v>0.79153561075433598</v>
      </c>
      <c r="O127" s="17">
        <v>0.81071148099958501</v>
      </c>
      <c r="P127" s="17">
        <v>0.78761276634348898</v>
      </c>
      <c r="Q127" s="17">
        <v>0.81123632931563805</v>
      </c>
      <c r="R127" s="17">
        <v>0.81653335172127295</v>
      </c>
      <c r="S127" s="17">
        <v>0.74179794975283397</v>
      </c>
      <c r="T127" s="17">
        <v>0.76321888349168898</v>
      </c>
      <c r="U127" s="17">
        <v>0.77843588165417599</v>
      </c>
      <c r="V127" s="17">
        <v>0.79207748971073999</v>
      </c>
      <c r="W127" s="17">
        <v>0.77428830889107603</v>
      </c>
      <c r="X127" s="17">
        <v>0.72732865665966695</v>
      </c>
      <c r="Y127" s="17">
        <v>0.78598015707101698</v>
      </c>
      <c r="Z127" s="17">
        <v>0.80286106149283099</v>
      </c>
      <c r="AA127" s="17">
        <v>0.79556578800755595</v>
      </c>
      <c r="AB127" s="17">
        <v>0.91885943879967202</v>
      </c>
      <c r="AC127" s="17">
        <v>0.87509177674430405</v>
      </c>
      <c r="AD127" s="17"/>
      <c r="AE127" s="17">
        <v>0.78971302639184005</v>
      </c>
      <c r="AF127" s="17">
        <v>0.79318021839488595</v>
      </c>
    </row>
    <row r="128" spans="2:32" x14ac:dyDescent="0.5">
      <c r="B128" t="s">
        <v>120</v>
      </c>
      <c r="C128" s="17">
        <v>0.71625590833382302</v>
      </c>
      <c r="D128" s="17">
        <v>0.73326727012678705</v>
      </c>
      <c r="E128" s="17">
        <v>0.69896188212760602</v>
      </c>
      <c r="F128" s="17"/>
      <c r="G128" s="17">
        <v>0.64485118301628197</v>
      </c>
      <c r="H128" s="17">
        <v>0.75367890586195696</v>
      </c>
      <c r="I128" s="17">
        <v>0.761634790049036</v>
      </c>
      <c r="J128" s="17">
        <v>0.720173681650219</v>
      </c>
      <c r="K128" s="17">
        <v>0.68792815808045604</v>
      </c>
      <c r="L128" s="17">
        <v>0.71040985575531701</v>
      </c>
      <c r="M128" s="17"/>
      <c r="N128" s="17">
        <v>0.70415234220675904</v>
      </c>
      <c r="O128" s="17">
        <v>0.78196929536781501</v>
      </c>
      <c r="P128" s="17">
        <v>0.85232037578251696</v>
      </c>
      <c r="Q128" s="17">
        <v>0.60633197128097205</v>
      </c>
      <c r="R128" s="17">
        <v>0.90329517719322105</v>
      </c>
      <c r="S128" s="17">
        <v>0.50646931912236604</v>
      </c>
      <c r="T128" s="17">
        <v>0.59915990549981402</v>
      </c>
      <c r="U128" s="17">
        <v>0.50463062081514898</v>
      </c>
      <c r="V128" s="17">
        <v>0.78286544306648298</v>
      </c>
      <c r="W128" s="17">
        <v>0.71543199269280799</v>
      </c>
      <c r="X128" s="17">
        <v>0.62896343827003598</v>
      </c>
      <c r="Y128" s="17">
        <v>0.53965265951121399</v>
      </c>
      <c r="Z128" s="17">
        <v>0.74312480483554699</v>
      </c>
      <c r="AA128" s="17">
        <v>0.82779102632310098</v>
      </c>
      <c r="AB128" s="17">
        <v>0.738284817468012</v>
      </c>
      <c r="AC128" s="17">
        <v>0.70710175001870701</v>
      </c>
      <c r="AD128" s="17"/>
      <c r="AE128" s="17">
        <v>0.74406445361026596</v>
      </c>
      <c r="AF128" s="17">
        <v>0.70358622176682695</v>
      </c>
    </row>
    <row r="129" spans="2:32" x14ac:dyDescent="0.5">
      <c r="B129" t="s">
        <v>121</v>
      </c>
      <c r="C129" s="17">
        <v>0.68549686717388902</v>
      </c>
      <c r="D129" s="17">
        <v>0.66301598218404101</v>
      </c>
      <c r="E129" s="17">
        <v>0.705799999920254</v>
      </c>
      <c r="F129" s="17"/>
      <c r="G129" s="17">
        <v>0.76967208514845697</v>
      </c>
      <c r="H129" s="17">
        <v>0.77710149464695399</v>
      </c>
      <c r="I129" s="17">
        <v>0.65005409113528601</v>
      </c>
      <c r="J129" s="17">
        <v>0.71894533883595502</v>
      </c>
      <c r="K129" s="17">
        <v>0.67343985414813601</v>
      </c>
      <c r="L129" s="17">
        <v>0.61204611606956905</v>
      </c>
      <c r="M129" s="17"/>
      <c r="N129" s="17">
        <v>0.67910575548920404</v>
      </c>
      <c r="O129" s="17">
        <v>0.68692566555400802</v>
      </c>
      <c r="P129" s="17">
        <v>0.56760393878707704</v>
      </c>
      <c r="Q129" s="17">
        <v>0.57539443276776403</v>
      </c>
      <c r="R129" s="17">
        <v>0.90329517719322105</v>
      </c>
      <c r="S129" s="17">
        <v>0.72939673849880404</v>
      </c>
      <c r="T129" s="17">
        <v>0.65251696061606701</v>
      </c>
      <c r="U129" s="17">
        <v>0.780866113714483</v>
      </c>
      <c r="V129" s="17">
        <v>0.58847184239162498</v>
      </c>
      <c r="W129" s="17">
        <v>0.73782385174896603</v>
      </c>
      <c r="X129" s="17">
        <v>0.78774093837992898</v>
      </c>
      <c r="Y129" s="17">
        <v>0.62379909192906702</v>
      </c>
      <c r="Z129" s="17">
        <v>0.71893917961297604</v>
      </c>
      <c r="AA129" s="17">
        <v>0.51947122981550597</v>
      </c>
      <c r="AB129" s="17">
        <v>0.73592958146073295</v>
      </c>
      <c r="AC129" s="17">
        <v>0.75306037179236296</v>
      </c>
      <c r="AD129" s="17"/>
      <c r="AE129" s="17">
        <v>0.708690191656553</v>
      </c>
      <c r="AF129" s="17">
        <v>0.67492989401075398</v>
      </c>
    </row>
    <row r="130" spans="2:32" x14ac:dyDescent="0.5">
      <c r="B130" t="s">
        <v>122</v>
      </c>
      <c r="C130" s="17">
        <v>0.61291757121874002</v>
      </c>
      <c r="D130" s="17">
        <v>0.55865593644449196</v>
      </c>
      <c r="E130" s="17">
        <v>0.66329943821819803</v>
      </c>
      <c r="F130" s="17"/>
      <c r="G130" s="17">
        <v>0.80141646028412705</v>
      </c>
      <c r="H130" s="17">
        <v>0.88119766077112605</v>
      </c>
      <c r="I130" s="17">
        <v>0.65233909369391896</v>
      </c>
      <c r="J130" s="17">
        <v>0.62529439250363605</v>
      </c>
      <c r="K130" s="17">
        <v>0.515492960617703</v>
      </c>
      <c r="L130" s="17">
        <v>0.43334826769711599</v>
      </c>
      <c r="M130" s="17"/>
      <c r="N130" s="17">
        <v>0.53138060968780598</v>
      </c>
      <c r="O130" s="17">
        <v>0.641446138048403</v>
      </c>
      <c r="P130" s="17">
        <v>0.49345001762985802</v>
      </c>
      <c r="Q130" s="17">
        <v>0.64225158267800697</v>
      </c>
      <c r="R130" s="17">
        <v>0.71264342013118298</v>
      </c>
      <c r="S130" s="17">
        <v>0.62258048169038405</v>
      </c>
      <c r="T130" s="17">
        <v>0.67262783946774596</v>
      </c>
      <c r="U130" s="17">
        <v>0.52207498204767</v>
      </c>
      <c r="V130" s="17">
        <v>0.60961739849525698</v>
      </c>
      <c r="W130" s="17">
        <v>0.62275831011226002</v>
      </c>
      <c r="X130" s="17">
        <v>0.64506110121020599</v>
      </c>
      <c r="Y130" s="17">
        <v>0.70105042496936398</v>
      </c>
      <c r="Z130" s="17">
        <v>0.57083915966281196</v>
      </c>
      <c r="AA130" s="17">
        <v>0.71785680812646702</v>
      </c>
      <c r="AB130" s="17">
        <v>0.72114394034700902</v>
      </c>
      <c r="AC130" s="17">
        <v>0.53920024747644901</v>
      </c>
      <c r="AD130" s="17"/>
      <c r="AE130" s="17">
        <v>0.62015052104516899</v>
      </c>
      <c r="AF130" s="17">
        <v>0.60962220979854698</v>
      </c>
    </row>
    <row r="131" spans="2:32" x14ac:dyDescent="0.5">
      <c r="B131" t="s">
        <v>123</v>
      </c>
      <c r="C131" s="17">
        <v>0.53899677366799703</v>
      </c>
      <c r="D131" s="17">
        <v>0.57602666621009802</v>
      </c>
      <c r="E131" s="17">
        <v>0.503695852309752</v>
      </c>
      <c r="F131" s="17"/>
      <c r="G131" s="17">
        <v>0.49273583510109598</v>
      </c>
      <c r="H131" s="17">
        <v>0.61227130912069005</v>
      </c>
      <c r="I131" s="17">
        <v>0.53405607187103799</v>
      </c>
      <c r="J131" s="17">
        <v>0.54852553154200601</v>
      </c>
      <c r="K131" s="17">
        <v>0.55852483541911102</v>
      </c>
      <c r="L131" s="17">
        <v>0.49582768801673899</v>
      </c>
      <c r="M131" s="17"/>
      <c r="N131" s="17">
        <v>0.52487055743225797</v>
      </c>
      <c r="O131" s="17">
        <v>0.59290189475065602</v>
      </c>
      <c r="P131" s="17">
        <v>0.53573165879047002</v>
      </c>
      <c r="Q131" s="17">
        <v>0.478569439455167</v>
      </c>
      <c r="R131" s="17">
        <v>0.49646282876241299</v>
      </c>
      <c r="S131" s="17">
        <v>0.46923699082022802</v>
      </c>
      <c r="T131" s="17">
        <v>0.51753538281106903</v>
      </c>
      <c r="U131" s="17">
        <v>0.41321642264847402</v>
      </c>
      <c r="V131" s="17">
        <v>0.57199287471919102</v>
      </c>
      <c r="W131" s="17">
        <v>0.54826295200787201</v>
      </c>
      <c r="X131" s="17">
        <v>0.46634171145770298</v>
      </c>
      <c r="Y131" s="17">
        <v>0.55277963336738101</v>
      </c>
      <c r="Z131" s="17">
        <v>0.563512430483182</v>
      </c>
      <c r="AA131" s="17">
        <v>0.43411472905300102</v>
      </c>
      <c r="AB131" s="17">
        <v>0.48422649315338601</v>
      </c>
      <c r="AC131" s="17">
        <v>0.65025596804038499</v>
      </c>
      <c r="AD131" s="17"/>
      <c r="AE131" s="17">
        <v>0.627723867118546</v>
      </c>
      <c r="AF131" s="17">
        <v>0.49857234826767499</v>
      </c>
    </row>
    <row r="132" spans="2:32" x14ac:dyDescent="0.5">
      <c r="B132" t="s">
        <v>124</v>
      </c>
      <c r="C132" s="17">
        <v>0.458501889052776</v>
      </c>
      <c r="D132" s="17">
        <v>0.52969590089696705</v>
      </c>
      <c r="E132" s="17">
        <v>0.388515304270518</v>
      </c>
      <c r="F132" s="17"/>
      <c r="G132" s="17">
        <v>0.75392198823089895</v>
      </c>
      <c r="H132" s="17">
        <v>0.80179210544250901</v>
      </c>
      <c r="I132" s="17">
        <v>0.54678646710272205</v>
      </c>
      <c r="J132" s="17">
        <v>0.451802292768059</v>
      </c>
      <c r="K132" s="17">
        <v>0.37459654795242597</v>
      </c>
      <c r="L132" s="17">
        <v>0.174945972126894</v>
      </c>
      <c r="M132" s="17"/>
      <c r="N132" s="17">
        <v>0.37787075179159602</v>
      </c>
      <c r="O132" s="17">
        <v>0.53576506338837604</v>
      </c>
      <c r="P132" s="17">
        <v>0.45474131869526302</v>
      </c>
      <c r="Q132" s="17">
        <v>0.51707005522018101</v>
      </c>
      <c r="R132" s="17">
        <v>0.51923377451762398</v>
      </c>
      <c r="S132" s="17">
        <v>0.31025179658798102</v>
      </c>
      <c r="T132" s="17">
        <v>0.40023010305666001</v>
      </c>
      <c r="U132" s="17">
        <v>0.42061835253935898</v>
      </c>
      <c r="V132" s="17">
        <v>0.47608294984093602</v>
      </c>
      <c r="W132" s="17">
        <v>0.47138701848799802</v>
      </c>
      <c r="X132" s="17">
        <v>0.48996324907234001</v>
      </c>
      <c r="Y132" s="17">
        <v>0.63697506123497405</v>
      </c>
      <c r="Z132" s="17">
        <v>0.391613215914488</v>
      </c>
      <c r="AA132" s="17">
        <v>0.53475909440852498</v>
      </c>
      <c r="AB132" s="17">
        <v>0.50087057513549804</v>
      </c>
      <c r="AC132" s="17">
        <v>0.32727695969960302</v>
      </c>
      <c r="AD132" s="17"/>
      <c r="AE132" s="17">
        <v>0.51546688525975703</v>
      </c>
      <c r="AF132" s="17">
        <v>0.43254840460913002</v>
      </c>
    </row>
    <row r="133" spans="2:32" x14ac:dyDescent="0.5">
      <c r="B133" t="s">
        <v>125</v>
      </c>
      <c r="C133" s="17">
        <v>0.43445655297630098</v>
      </c>
      <c r="D133" s="17">
        <v>0.46748926696335602</v>
      </c>
      <c r="E133" s="17">
        <v>0.40082105268761498</v>
      </c>
      <c r="F133" s="17"/>
      <c r="G133" s="17">
        <v>0.82606597873146903</v>
      </c>
      <c r="H133" s="17">
        <v>0.66299413946053998</v>
      </c>
      <c r="I133" s="17">
        <v>0.53091809301450799</v>
      </c>
      <c r="J133" s="17">
        <v>0.44947425474908997</v>
      </c>
      <c r="K133" s="17">
        <v>0.37432524721244498</v>
      </c>
      <c r="L133" s="17">
        <v>0.14945801252664301</v>
      </c>
      <c r="M133" s="17"/>
      <c r="N133" s="17">
        <v>0.41043095127793899</v>
      </c>
      <c r="O133" s="17">
        <v>0.49280133332540899</v>
      </c>
      <c r="P133" s="17">
        <v>0.29054588121448099</v>
      </c>
      <c r="Q133" s="17">
        <v>0.42138498386227902</v>
      </c>
      <c r="R133" s="17">
        <v>0.40970100329046499</v>
      </c>
      <c r="S133" s="17">
        <v>0.43315806908438498</v>
      </c>
      <c r="T133" s="17">
        <v>0.29070310707414498</v>
      </c>
      <c r="U133" s="17">
        <v>0.47609705650844297</v>
      </c>
      <c r="V133" s="17">
        <v>0.51717071743613996</v>
      </c>
      <c r="W133" s="17">
        <v>0.446603844636419</v>
      </c>
      <c r="X133" s="17">
        <v>0.43020323244242498</v>
      </c>
      <c r="Y133" s="17">
        <v>0.71451828608687895</v>
      </c>
      <c r="Z133" s="17">
        <v>0.37706760181280502</v>
      </c>
      <c r="AA133" s="17">
        <v>0.47168089376779299</v>
      </c>
      <c r="AB133" s="17">
        <v>0.46917307332890101</v>
      </c>
      <c r="AC133" s="17">
        <v>0.35768305601113998</v>
      </c>
      <c r="AD133" s="17"/>
      <c r="AE133" s="17">
        <v>0.452907925712979</v>
      </c>
      <c r="AF133" s="17">
        <v>0.42605003235536898</v>
      </c>
    </row>
    <row r="134" spans="2:32" x14ac:dyDescent="0.5">
      <c r="B134" t="s">
        <v>126</v>
      </c>
      <c r="C134" s="17">
        <v>0.41707401770485802</v>
      </c>
      <c r="D134" s="17">
        <v>0.46548218131830299</v>
      </c>
      <c r="E134" s="17">
        <v>0.37045687829407797</v>
      </c>
      <c r="F134" s="17"/>
      <c r="G134" s="17">
        <v>0.462778344921281</v>
      </c>
      <c r="H134" s="17">
        <v>0.48721466633342497</v>
      </c>
      <c r="I134" s="17">
        <v>0.435899763422326</v>
      </c>
      <c r="J134" s="17">
        <v>0.50742285390775599</v>
      </c>
      <c r="K134" s="17">
        <v>0.38423160818798302</v>
      </c>
      <c r="L134" s="17">
        <v>0.31682606750832298</v>
      </c>
      <c r="M134" s="17"/>
      <c r="N134" s="17">
        <v>0.39527821216045</v>
      </c>
      <c r="O134" s="17">
        <v>0.46491098906171302</v>
      </c>
      <c r="P134" s="17">
        <v>0.47246175008185498</v>
      </c>
      <c r="Q134" s="17">
        <v>0.320825925044534</v>
      </c>
      <c r="R134" s="17">
        <v>0.53770456257507304</v>
      </c>
      <c r="S134" s="17">
        <v>0.34941598920852701</v>
      </c>
      <c r="T134" s="17">
        <v>0.41682663764501299</v>
      </c>
      <c r="U134" s="17">
        <v>0.19156169193863501</v>
      </c>
      <c r="V134" s="17">
        <v>0.38819199942134303</v>
      </c>
      <c r="W134" s="17">
        <v>0.41399370785817702</v>
      </c>
      <c r="X134" s="17">
        <v>0.39873023503325</v>
      </c>
      <c r="Y134" s="17">
        <v>0.54837977812452099</v>
      </c>
      <c r="Z134" s="17">
        <v>0.38360385140394998</v>
      </c>
      <c r="AA134" s="17">
        <v>0.49997648554704999</v>
      </c>
      <c r="AB134" s="17">
        <v>0.40869209195963002</v>
      </c>
      <c r="AC134" s="17">
        <v>0.53883895119207703</v>
      </c>
      <c r="AD134" s="17"/>
      <c r="AE134" s="17">
        <v>0.50813029393721199</v>
      </c>
      <c r="AF134" s="17">
        <v>0.37558840713611502</v>
      </c>
    </row>
    <row r="135" spans="2:32" x14ac:dyDescent="0.5">
      <c r="B135" t="s">
        <v>127</v>
      </c>
      <c r="C135" s="17">
        <v>0.35721716219793398</v>
      </c>
      <c r="D135" s="17">
        <v>0.42986271395035902</v>
      </c>
      <c r="E135" s="17">
        <v>0.28546972028338902</v>
      </c>
      <c r="F135" s="17"/>
      <c r="G135" s="17">
        <v>0.57862172068103901</v>
      </c>
      <c r="H135" s="17">
        <v>0.59664628651212304</v>
      </c>
      <c r="I135" s="17">
        <v>0.47016512683461198</v>
      </c>
      <c r="J135" s="17">
        <v>0.39019129666623797</v>
      </c>
      <c r="K135" s="17">
        <v>0.21661874452194599</v>
      </c>
      <c r="L135" s="17">
        <v>0.15855387819025701</v>
      </c>
      <c r="M135" s="17"/>
      <c r="N135" s="17">
        <v>0.300484392695402</v>
      </c>
      <c r="O135" s="17">
        <v>0.407398738064643</v>
      </c>
      <c r="P135" s="17">
        <v>0.19261024667445301</v>
      </c>
      <c r="Q135" s="17">
        <v>0.57252192286610404</v>
      </c>
      <c r="R135" s="17">
        <v>0.50210566839948301</v>
      </c>
      <c r="S135" s="17">
        <v>0.30918361508327702</v>
      </c>
      <c r="T135" s="17">
        <v>0.24761271315671801</v>
      </c>
      <c r="U135" s="17">
        <v>0.38309642711105901</v>
      </c>
      <c r="V135" s="17">
        <v>0.34319831750412899</v>
      </c>
      <c r="W135" s="17">
        <v>0.390722804072624</v>
      </c>
      <c r="X135" s="17">
        <v>0.34696675330818699</v>
      </c>
      <c r="Y135" s="17">
        <v>0.630859240283558</v>
      </c>
      <c r="Z135" s="17">
        <v>0.32944189019095299</v>
      </c>
      <c r="AA135" s="17">
        <v>0.44653984680036302</v>
      </c>
      <c r="AB135" s="17">
        <v>0.33969777653523098</v>
      </c>
      <c r="AC135" s="17">
        <v>0.32555130540226102</v>
      </c>
      <c r="AD135" s="17"/>
      <c r="AE135" s="17">
        <v>0.35637062797951202</v>
      </c>
      <c r="AF135" s="17">
        <v>0.35760284663805902</v>
      </c>
    </row>
    <row r="136" spans="2:32" x14ac:dyDescent="0.5">
      <c r="B136" t="s">
        <v>128</v>
      </c>
      <c r="C136" s="17">
        <v>0.34340098793324803</v>
      </c>
      <c r="D136" s="17">
        <v>0.35068044410207</v>
      </c>
      <c r="E136" s="17">
        <v>0.33402022708520401</v>
      </c>
      <c r="F136" s="17"/>
      <c r="G136" s="17">
        <v>0.54805868757710896</v>
      </c>
      <c r="H136" s="17">
        <v>0.481326115538877</v>
      </c>
      <c r="I136" s="17">
        <v>0.35446237371259098</v>
      </c>
      <c r="J136" s="17">
        <v>0.31901439224550698</v>
      </c>
      <c r="K136" s="17">
        <v>0.32757653926105701</v>
      </c>
      <c r="L136" s="17">
        <v>0.21555998473219201</v>
      </c>
      <c r="M136" s="17"/>
      <c r="N136" s="17">
        <v>0.36605609975605802</v>
      </c>
      <c r="O136" s="17">
        <v>0.39300818075931898</v>
      </c>
      <c r="P136" s="17">
        <v>0.35115773618054102</v>
      </c>
      <c r="Q136" s="17">
        <v>0.267123107207488</v>
      </c>
      <c r="R136" s="17">
        <v>0.524876614154694</v>
      </c>
      <c r="S136" s="17">
        <v>0.24482301591775099</v>
      </c>
      <c r="T136" s="17">
        <v>0.34796638014880099</v>
      </c>
      <c r="U136" s="17">
        <v>0.32936326964906698</v>
      </c>
      <c r="V136" s="17">
        <v>0.34407391659259801</v>
      </c>
      <c r="W136" s="17">
        <v>0.318647481645492</v>
      </c>
      <c r="X136" s="17">
        <v>0.364044052805721</v>
      </c>
      <c r="Y136" s="17">
        <v>0.56242485966156797</v>
      </c>
      <c r="Z136" s="17">
        <v>0.25759016951983499</v>
      </c>
      <c r="AA136" s="17">
        <v>0.30363007212660997</v>
      </c>
      <c r="AB136" s="17">
        <v>0.33361914398136699</v>
      </c>
      <c r="AC136" s="17">
        <v>0.30213472709810502</v>
      </c>
      <c r="AD136" s="17"/>
      <c r="AE136" s="17">
        <v>0.43263345416587301</v>
      </c>
      <c r="AF136" s="17">
        <v>0.30274631263366802</v>
      </c>
    </row>
    <row r="137" spans="2:32" x14ac:dyDescent="0.5">
      <c r="B137" t="s">
        <v>129</v>
      </c>
      <c r="C137" s="17">
        <v>0.18465043332738099</v>
      </c>
      <c r="D137" s="17">
        <v>0.25289405221934003</v>
      </c>
      <c r="E137" s="17">
        <v>0.120168162288151</v>
      </c>
      <c r="F137" s="17"/>
      <c r="G137" s="17">
        <v>0.103536098366471</v>
      </c>
      <c r="H137" s="17">
        <v>0.248284324969619</v>
      </c>
      <c r="I137" s="17">
        <v>0.20957349201522901</v>
      </c>
      <c r="J137" s="17">
        <v>0.279688042567318</v>
      </c>
      <c r="K137" s="17">
        <v>0.1624931341883</v>
      </c>
      <c r="L137" s="17">
        <v>0.117008301004034</v>
      </c>
      <c r="M137" s="17"/>
      <c r="N137" s="17">
        <v>0.227827624459425</v>
      </c>
      <c r="O137" s="17">
        <v>0.19695152536188201</v>
      </c>
      <c r="P137" s="17">
        <v>0.14023881071898101</v>
      </c>
      <c r="Q137" s="17">
        <v>9.4771801820037901E-2</v>
      </c>
      <c r="R137" s="17">
        <v>0.30364525968282102</v>
      </c>
      <c r="S137" s="17">
        <v>0.12590268545066899</v>
      </c>
      <c r="T137" s="17">
        <v>0.16011056923737901</v>
      </c>
      <c r="U137" s="17">
        <v>0</v>
      </c>
      <c r="V137" s="17">
        <v>0.13637108401273201</v>
      </c>
      <c r="W137" s="17">
        <v>0.21460985901878099</v>
      </c>
      <c r="X137" s="17">
        <v>7.3656167993748495E-2</v>
      </c>
      <c r="Y137" s="17">
        <v>0.25228723483646698</v>
      </c>
      <c r="Z137" s="17">
        <v>0.20357268228155301</v>
      </c>
      <c r="AA137" s="17">
        <v>0.288004947782391</v>
      </c>
      <c r="AB137" s="17">
        <v>0.22250570480456999</v>
      </c>
      <c r="AC137" s="17">
        <v>0.202826167133351</v>
      </c>
      <c r="AD137" s="17"/>
      <c r="AE137" s="17">
        <v>0.27846271520076299</v>
      </c>
      <c r="AF137" s="17">
        <v>0.14190917535595601</v>
      </c>
    </row>
    <row r="138" spans="2:32" x14ac:dyDescent="0.5">
      <c r="B138" t="s">
        <v>130</v>
      </c>
      <c r="C138" s="17">
        <v>5.6655855420942501E-2</v>
      </c>
      <c r="D138" s="17">
        <v>9.4440112320458902E-2</v>
      </c>
      <c r="E138" s="17">
        <v>2.07854757194855E-2</v>
      </c>
      <c r="F138" s="17"/>
      <c r="G138" s="17">
        <v>9.6145383494325803E-2</v>
      </c>
      <c r="H138" s="17">
        <v>0.10736334604818901</v>
      </c>
      <c r="I138" s="17">
        <v>0.107395054181446</v>
      </c>
      <c r="J138" s="17">
        <v>5.1150425500796799E-2</v>
      </c>
      <c r="K138" s="17">
        <v>2.4222115176398499E-2</v>
      </c>
      <c r="L138" s="17">
        <v>1.16133003637756E-2</v>
      </c>
      <c r="M138" s="17"/>
      <c r="N138" s="17">
        <v>4.2477409455508201E-2</v>
      </c>
      <c r="O138" s="17">
        <v>7.8936952474849206E-2</v>
      </c>
      <c r="P138" s="17">
        <v>4.3292349625600003E-2</v>
      </c>
      <c r="Q138" s="17">
        <v>0</v>
      </c>
      <c r="R138" s="17">
        <v>0.107350662983714</v>
      </c>
      <c r="S138" s="17">
        <v>0</v>
      </c>
      <c r="T138" s="17">
        <v>2.8082948951433099E-2</v>
      </c>
      <c r="U138" s="17">
        <v>0</v>
      </c>
      <c r="V138" s="17">
        <v>5.9735326444840003E-2</v>
      </c>
      <c r="W138" s="17">
        <v>9.6064162137786693E-2</v>
      </c>
      <c r="X138" s="17">
        <v>2.6696038828111401E-2</v>
      </c>
      <c r="Y138" s="17">
        <v>0</v>
      </c>
      <c r="Z138" s="17">
        <v>6.9121629702896106E-2</v>
      </c>
      <c r="AA138" s="17">
        <v>4.54824005392655E-2</v>
      </c>
      <c r="AB138" s="17">
        <v>3.51123666898982E-2</v>
      </c>
      <c r="AC138" s="17">
        <v>0</v>
      </c>
      <c r="AD138" s="17"/>
      <c r="AE138" s="17">
        <v>9.4459955287195696E-2</v>
      </c>
      <c r="AF138" s="17">
        <v>3.9432153444032399E-2</v>
      </c>
    </row>
    <row r="139" spans="2:32" x14ac:dyDescent="0.5">
      <c r="B139" t="s">
        <v>131</v>
      </c>
      <c r="C139" s="17">
        <v>3.5376745354874499E-2</v>
      </c>
      <c r="D139" s="17">
        <v>6.2151695819724101E-2</v>
      </c>
      <c r="E139" s="17">
        <v>9.9403654346025706E-3</v>
      </c>
      <c r="F139" s="17"/>
      <c r="G139" s="17">
        <v>3.8189644723308297E-2</v>
      </c>
      <c r="H139" s="17">
        <v>5.0984529788848897E-2</v>
      </c>
      <c r="I139" s="17">
        <v>9.1131855517149599E-2</v>
      </c>
      <c r="J139" s="17">
        <v>3.4600237981661001E-2</v>
      </c>
      <c r="K139" s="17">
        <v>1.7952793474401901E-2</v>
      </c>
      <c r="L139" s="17">
        <v>6.5544653516813704E-3</v>
      </c>
      <c r="M139" s="17"/>
      <c r="N139" s="17">
        <v>4.07327458855192E-2</v>
      </c>
      <c r="O139" s="17">
        <v>4.74081084648591E-2</v>
      </c>
      <c r="P139" s="17">
        <v>1.8878897701182899E-2</v>
      </c>
      <c r="Q139" s="17">
        <v>0</v>
      </c>
      <c r="R139" s="17">
        <v>0</v>
      </c>
      <c r="S139" s="17">
        <v>4.76820768450529E-2</v>
      </c>
      <c r="T139" s="17">
        <v>2.6233420804990502E-2</v>
      </c>
      <c r="U139" s="17">
        <v>0</v>
      </c>
      <c r="V139" s="17">
        <v>2.7323891231928899E-2</v>
      </c>
      <c r="W139" s="17">
        <v>5.2166877074855102E-2</v>
      </c>
      <c r="X139" s="17">
        <v>2.0797756190332001E-2</v>
      </c>
      <c r="Y139" s="17">
        <v>8.6134351929294001E-2</v>
      </c>
      <c r="Z139" s="17">
        <v>1.55108382984718E-2</v>
      </c>
      <c r="AA139" s="17">
        <v>7.1158698644307697E-2</v>
      </c>
      <c r="AB139" s="17">
        <v>0</v>
      </c>
      <c r="AC139" s="17">
        <v>0</v>
      </c>
      <c r="AD139" s="17"/>
      <c r="AE139" s="17">
        <v>6.5439226029580702E-2</v>
      </c>
      <c r="AF139" s="17">
        <v>2.16801566340841E-2</v>
      </c>
    </row>
    <row r="140" spans="2:32" x14ac:dyDescent="0.5">
      <c r="B140" t="s">
        <v>55</v>
      </c>
      <c r="C140" s="17">
        <v>2.4075350096668401E-2</v>
      </c>
      <c r="D140" s="17">
        <v>1.7677958000465298E-2</v>
      </c>
      <c r="E140" s="17">
        <v>3.0273279464428201E-2</v>
      </c>
      <c r="F140" s="17"/>
      <c r="G140" s="17">
        <v>0</v>
      </c>
      <c r="H140" s="17">
        <v>0</v>
      </c>
      <c r="I140" s="17">
        <v>1.49314604860933E-2</v>
      </c>
      <c r="J140" s="17">
        <v>4.1217696652607799E-2</v>
      </c>
      <c r="K140" s="17">
        <v>2.4638838032197598E-2</v>
      </c>
      <c r="L140" s="17">
        <v>3.9967103495007497E-2</v>
      </c>
      <c r="M140" s="17"/>
      <c r="N140" s="17">
        <v>5.72943742977092E-2</v>
      </c>
      <c r="O140" s="17">
        <v>1.1389110590589099E-2</v>
      </c>
      <c r="P140" s="17">
        <v>0</v>
      </c>
      <c r="Q140" s="17">
        <v>0</v>
      </c>
      <c r="R140" s="17">
        <v>0</v>
      </c>
      <c r="S140" s="17">
        <v>0</v>
      </c>
      <c r="T140" s="17">
        <v>6.9870314646997098E-2</v>
      </c>
      <c r="U140" s="17">
        <v>3.7591816759164398E-2</v>
      </c>
      <c r="V140" s="17">
        <v>3.8960947130264198E-2</v>
      </c>
      <c r="W140" s="17">
        <v>2.2386707152018698E-2</v>
      </c>
      <c r="X140" s="17">
        <v>0</v>
      </c>
      <c r="Y140" s="17">
        <v>0</v>
      </c>
      <c r="Z140" s="17">
        <v>0</v>
      </c>
      <c r="AA140" s="17">
        <v>0</v>
      </c>
      <c r="AB140" s="17">
        <v>0</v>
      </c>
      <c r="AC140" s="17">
        <v>0</v>
      </c>
      <c r="AD140" s="17"/>
      <c r="AE140" s="17">
        <v>2.2086375015088401E-2</v>
      </c>
      <c r="AF140" s="17">
        <v>2.4981535250284799E-2</v>
      </c>
    </row>
    <row r="141" spans="2:32" x14ac:dyDescent="0.5">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row>
    <row r="142" spans="2:32" x14ac:dyDescent="0.5">
      <c r="B142" s="6" t="s">
        <v>144</v>
      </c>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row>
    <row r="143" spans="2:32" x14ac:dyDescent="0.5">
      <c r="B143" s="24" t="s">
        <v>57</v>
      </c>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row>
    <row r="144" spans="2:32" x14ac:dyDescent="0.5">
      <c r="B144" t="s">
        <v>136</v>
      </c>
      <c r="C144" s="17">
        <v>0.25516001132765598</v>
      </c>
      <c r="D144" s="17">
        <v>0.275124294755624</v>
      </c>
      <c r="E144" s="17">
        <v>0.23704038097453001</v>
      </c>
      <c r="F144" s="17"/>
      <c r="G144" s="17">
        <v>0.22418789324095201</v>
      </c>
      <c r="H144" s="17">
        <v>0.29276135510255302</v>
      </c>
      <c r="I144" s="17">
        <v>0.30387402478047398</v>
      </c>
      <c r="J144" s="17">
        <v>0.276036028519555</v>
      </c>
      <c r="K144" s="17">
        <v>0.23295137931088</v>
      </c>
      <c r="L144" s="17">
        <v>0.21879374892294501</v>
      </c>
      <c r="M144" s="17"/>
      <c r="N144" s="17">
        <v>0.28150612871660002</v>
      </c>
      <c r="O144" s="17">
        <v>0.24510988098882</v>
      </c>
      <c r="P144" s="17">
        <v>0.25829955204389399</v>
      </c>
      <c r="Q144" s="17">
        <v>0.18015225409650801</v>
      </c>
      <c r="R144" s="17">
        <v>0.107350662983714</v>
      </c>
      <c r="S144" s="17">
        <v>0.31696800728642399</v>
      </c>
      <c r="T144" s="17">
        <v>0.24348541310330399</v>
      </c>
      <c r="U144" s="17">
        <v>0.320651408195821</v>
      </c>
      <c r="V144" s="17">
        <v>0.22307506454378501</v>
      </c>
      <c r="W144" s="17">
        <v>0.26554819214159597</v>
      </c>
      <c r="X144" s="17">
        <v>0.261008625331765</v>
      </c>
      <c r="Y144" s="17">
        <v>0.405140001679197</v>
      </c>
      <c r="Z144" s="17">
        <v>0.24131678654775399</v>
      </c>
      <c r="AA144" s="17">
        <v>0.28753797035553103</v>
      </c>
      <c r="AB144" s="17">
        <v>0.26431883344848101</v>
      </c>
      <c r="AC144" s="17">
        <v>0.17447463196768401</v>
      </c>
      <c r="AD144" s="17"/>
      <c r="AE144" s="17">
        <v>0.26190079022167401</v>
      </c>
      <c r="AF144" s="17">
        <v>0.25208888499020699</v>
      </c>
    </row>
    <row r="145" spans="2:32" x14ac:dyDescent="0.5">
      <c r="B145" t="s">
        <v>137</v>
      </c>
      <c r="C145" s="17">
        <v>0.473258820207414</v>
      </c>
      <c r="D145" s="17">
        <v>0.46862308699487898</v>
      </c>
      <c r="E145" s="17">
        <v>0.47767204698182097</v>
      </c>
      <c r="F145" s="17"/>
      <c r="G145" s="17">
        <v>0.43330286468067902</v>
      </c>
      <c r="H145" s="17">
        <v>0.46440373200722301</v>
      </c>
      <c r="I145" s="17">
        <v>0.45141231079573202</v>
      </c>
      <c r="J145" s="17">
        <v>0.430253734008961</v>
      </c>
      <c r="K145" s="17">
        <v>0.47247736895019499</v>
      </c>
      <c r="L145" s="17">
        <v>0.53173611849533198</v>
      </c>
      <c r="M145" s="17"/>
      <c r="N145" s="17">
        <v>0.47172647397321699</v>
      </c>
      <c r="O145" s="17">
        <v>0.47995556727505301</v>
      </c>
      <c r="P145" s="17">
        <v>0.39119867676716102</v>
      </c>
      <c r="Q145" s="17">
        <v>0.52739559973083605</v>
      </c>
      <c r="R145" s="17">
        <v>0.485816988585479</v>
      </c>
      <c r="S145" s="17">
        <v>0.45603555699321402</v>
      </c>
      <c r="T145" s="17">
        <v>0.47016499859355398</v>
      </c>
      <c r="U145" s="17">
        <v>0.54725853275090897</v>
      </c>
      <c r="V145" s="17">
        <v>0.43871385465920698</v>
      </c>
      <c r="W145" s="17">
        <v>0.45726847146205701</v>
      </c>
      <c r="X145" s="17">
        <v>0.50331927289694101</v>
      </c>
      <c r="Y145" s="17">
        <v>0.38084015539181998</v>
      </c>
      <c r="Z145" s="17">
        <v>0.47788376192830601</v>
      </c>
      <c r="AA145" s="17">
        <v>0.51229039960506095</v>
      </c>
      <c r="AB145" s="17">
        <v>0.56084835576840297</v>
      </c>
      <c r="AC145" s="17">
        <v>0.56319476091543497</v>
      </c>
      <c r="AD145" s="17"/>
      <c r="AE145" s="17">
        <v>0.492728462539407</v>
      </c>
      <c r="AF145" s="17">
        <v>0.46438837180870401</v>
      </c>
    </row>
    <row r="146" spans="2:32" x14ac:dyDescent="0.5">
      <c r="B146" t="s">
        <v>138</v>
      </c>
      <c r="C146" s="17">
        <v>0.13417426435982999</v>
      </c>
      <c r="D146" s="17">
        <v>0.142967443542862</v>
      </c>
      <c r="E146" s="17">
        <v>0.12433847933157099</v>
      </c>
      <c r="F146" s="17"/>
      <c r="G146" s="17">
        <v>0.12766393568571399</v>
      </c>
      <c r="H146" s="17">
        <v>0.111709337583103</v>
      </c>
      <c r="I146" s="17">
        <v>0.139460631000767</v>
      </c>
      <c r="J146" s="17">
        <v>0.16218578130601199</v>
      </c>
      <c r="K146" s="17">
        <v>0.161298007065168</v>
      </c>
      <c r="L146" s="17">
        <v>0.109784424970883</v>
      </c>
      <c r="M146" s="17"/>
      <c r="N146" s="17">
        <v>0.119645186509792</v>
      </c>
      <c r="O146" s="17">
        <v>0.15628000243519599</v>
      </c>
      <c r="P146" s="17">
        <v>0.208968099525082</v>
      </c>
      <c r="Q146" s="17">
        <v>2.7937211196046099E-2</v>
      </c>
      <c r="R146" s="17">
        <v>0.29729957720364802</v>
      </c>
      <c r="S146" s="17">
        <v>0.154225249946674</v>
      </c>
      <c r="T146" s="17">
        <v>0.177809648594217</v>
      </c>
      <c r="U146" s="17">
        <v>0</v>
      </c>
      <c r="V146" s="17">
        <v>0.11104925764986701</v>
      </c>
      <c r="W146" s="17">
        <v>0.14638034215445</v>
      </c>
      <c r="X146" s="17">
        <v>9.7802180195945804E-2</v>
      </c>
      <c r="Y146" s="17">
        <v>7.6046713212655506E-2</v>
      </c>
      <c r="Z146" s="17">
        <v>0.12704143998482201</v>
      </c>
      <c r="AA146" s="17">
        <v>9.5840753908225204E-2</v>
      </c>
      <c r="AB146" s="17">
        <v>6.7294305537875299E-2</v>
      </c>
      <c r="AC146" s="17">
        <v>0.194982383321259</v>
      </c>
      <c r="AD146" s="17"/>
      <c r="AE146" s="17">
        <v>0.14798592030482399</v>
      </c>
      <c r="AF146" s="17">
        <v>0.12788161761924199</v>
      </c>
    </row>
    <row r="147" spans="2:32" x14ac:dyDescent="0.5">
      <c r="B147" t="s">
        <v>139</v>
      </c>
      <c r="C147" s="17">
        <v>0.107552853872739</v>
      </c>
      <c r="D147" s="17">
        <v>9.6194798324931705E-2</v>
      </c>
      <c r="E147" s="17">
        <v>0.118796594692472</v>
      </c>
      <c r="F147" s="17"/>
      <c r="G147" s="17">
        <v>0.19240624788515501</v>
      </c>
      <c r="H147" s="17">
        <v>0.109136246270629</v>
      </c>
      <c r="I147" s="17">
        <v>6.6643059749382505E-2</v>
      </c>
      <c r="J147" s="17">
        <v>0.117659009669913</v>
      </c>
      <c r="K147" s="17">
        <v>9.3690552452733E-2</v>
      </c>
      <c r="L147" s="17">
        <v>0.104477939192161</v>
      </c>
      <c r="M147" s="17"/>
      <c r="N147" s="17">
        <v>9.4178645799418995E-2</v>
      </c>
      <c r="O147" s="17">
        <v>8.2437514915694995E-2</v>
      </c>
      <c r="P147" s="17">
        <v>0.14153367166386299</v>
      </c>
      <c r="Q147" s="17">
        <v>9.8390101550397402E-2</v>
      </c>
      <c r="R147" s="17">
        <v>0.109532771227159</v>
      </c>
      <c r="S147" s="17">
        <v>7.2771185773688504E-2</v>
      </c>
      <c r="T147" s="17">
        <v>8.4540171237218797E-2</v>
      </c>
      <c r="U147" s="17">
        <v>0.13209005905327001</v>
      </c>
      <c r="V147" s="17">
        <v>0.174028372169582</v>
      </c>
      <c r="W147" s="17">
        <v>0.11164116458048801</v>
      </c>
      <c r="X147" s="17">
        <v>0.102155660510434</v>
      </c>
      <c r="Y147" s="17">
        <v>0.137973129716328</v>
      </c>
      <c r="Z147" s="17">
        <v>0.13651118429140399</v>
      </c>
      <c r="AA147" s="17">
        <v>6.2868093226132807E-2</v>
      </c>
      <c r="AB147" s="17">
        <v>0.10753850524524</v>
      </c>
      <c r="AC147" s="17">
        <v>6.7348223795622997E-2</v>
      </c>
      <c r="AD147" s="17"/>
      <c r="AE147" s="17">
        <v>8.1038462765635394E-2</v>
      </c>
      <c r="AF147" s="17">
        <v>0.119632918525611</v>
      </c>
    </row>
    <row r="148" spans="2:32" x14ac:dyDescent="0.5">
      <c r="B148" t="s">
        <v>140</v>
      </c>
      <c r="C148" s="17">
        <v>2.3074009369107799E-2</v>
      </c>
      <c r="D148" s="17">
        <v>1.49784667648633E-2</v>
      </c>
      <c r="E148" s="17">
        <v>3.0889790106374101E-2</v>
      </c>
      <c r="F148" s="17"/>
      <c r="G148" s="17">
        <v>1.1562602555265899E-2</v>
      </c>
      <c r="H148" s="17">
        <v>2.1989329036491902E-2</v>
      </c>
      <c r="I148" s="17">
        <v>3.1692250013302503E-2</v>
      </c>
      <c r="J148" s="17">
        <v>7.1021849687663103E-3</v>
      </c>
      <c r="K148" s="17">
        <v>2.93383893641024E-2</v>
      </c>
      <c r="L148" s="17">
        <v>2.8396064377845399E-2</v>
      </c>
      <c r="M148" s="17"/>
      <c r="N148" s="17">
        <v>2.4588179404708199E-2</v>
      </c>
      <c r="O148" s="17">
        <v>2.4209906287532001E-2</v>
      </c>
      <c r="P148" s="17">
        <v>0</v>
      </c>
      <c r="Q148" s="17">
        <v>0.13532850239922001</v>
      </c>
      <c r="R148" s="17">
        <v>0</v>
      </c>
      <c r="S148" s="17">
        <v>0</v>
      </c>
      <c r="T148" s="17">
        <v>2.3999768471705599E-2</v>
      </c>
      <c r="U148" s="17">
        <v>0</v>
      </c>
      <c r="V148" s="17">
        <v>5.3133450977558103E-2</v>
      </c>
      <c r="W148" s="17">
        <v>1.43942126360818E-2</v>
      </c>
      <c r="X148" s="17">
        <v>1.6045859412473201E-2</v>
      </c>
      <c r="Y148" s="17">
        <v>0</v>
      </c>
      <c r="Z148" s="17">
        <v>0</v>
      </c>
      <c r="AA148" s="17">
        <v>4.1462782905049601E-2</v>
      </c>
      <c r="AB148" s="17">
        <v>0</v>
      </c>
      <c r="AC148" s="17">
        <v>0</v>
      </c>
      <c r="AD148" s="17"/>
      <c r="AE148" s="17">
        <v>1.2767571070248699E-2</v>
      </c>
      <c r="AF148" s="17">
        <v>2.7769664663930001E-2</v>
      </c>
    </row>
    <row r="149" spans="2:32" x14ac:dyDescent="0.5">
      <c r="B149" t="s">
        <v>76</v>
      </c>
      <c r="C149" s="17">
        <v>6.7800408632533501E-3</v>
      </c>
      <c r="D149" s="17">
        <v>2.1119096168398899E-3</v>
      </c>
      <c r="E149" s="17">
        <v>1.12627079132308E-2</v>
      </c>
      <c r="F149" s="17"/>
      <c r="G149" s="17">
        <v>1.08764559522342E-2</v>
      </c>
      <c r="H149" s="17">
        <v>0</v>
      </c>
      <c r="I149" s="17">
        <v>6.9177236603415503E-3</v>
      </c>
      <c r="J149" s="17">
        <v>6.7632615267925102E-3</v>
      </c>
      <c r="K149" s="17">
        <v>1.02443028569222E-2</v>
      </c>
      <c r="L149" s="17">
        <v>6.8117040408328996E-3</v>
      </c>
      <c r="M149" s="17"/>
      <c r="N149" s="17">
        <v>8.3553855962649505E-3</v>
      </c>
      <c r="O149" s="17">
        <v>1.20071280977037E-2</v>
      </c>
      <c r="P149" s="17">
        <v>0</v>
      </c>
      <c r="Q149" s="17">
        <v>3.0796331026992401E-2</v>
      </c>
      <c r="R149" s="17">
        <v>0</v>
      </c>
      <c r="S149" s="17">
        <v>0</v>
      </c>
      <c r="T149" s="17">
        <v>0</v>
      </c>
      <c r="U149" s="17">
        <v>0</v>
      </c>
      <c r="V149" s="17">
        <v>0</v>
      </c>
      <c r="W149" s="17">
        <v>4.76761702532738E-3</v>
      </c>
      <c r="X149" s="17">
        <v>1.9668401652440399E-2</v>
      </c>
      <c r="Y149" s="17">
        <v>0</v>
      </c>
      <c r="Z149" s="17">
        <v>1.7246827247714001E-2</v>
      </c>
      <c r="AA149" s="17">
        <v>0</v>
      </c>
      <c r="AB149" s="17">
        <v>0</v>
      </c>
      <c r="AC149" s="17">
        <v>0</v>
      </c>
      <c r="AD149" s="17"/>
      <c r="AE149" s="17">
        <v>3.5787930982105298E-3</v>
      </c>
      <c r="AF149" s="17">
        <v>8.2385423923048897E-3</v>
      </c>
    </row>
    <row r="150" spans="2:32" x14ac:dyDescent="0.5">
      <c r="B150" t="s">
        <v>141</v>
      </c>
      <c r="C150" s="17">
        <v>0.72841883153507003</v>
      </c>
      <c r="D150" s="17">
        <v>0.74374738175050303</v>
      </c>
      <c r="E150" s="17">
        <v>0.71471242795635204</v>
      </c>
      <c r="F150" s="17"/>
      <c r="G150" s="17">
        <v>0.65749075792163203</v>
      </c>
      <c r="H150" s="17">
        <v>0.75716508710977604</v>
      </c>
      <c r="I150" s="17">
        <v>0.75528633557620695</v>
      </c>
      <c r="J150" s="17">
        <v>0.70628976252851605</v>
      </c>
      <c r="K150" s="17">
        <v>0.70542874826107405</v>
      </c>
      <c r="L150" s="17">
        <v>0.75052986741827699</v>
      </c>
      <c r="M150" s="17"/>
      <c r="N150" s="17">
        <v>0.75323260268981596</v>
      </c>
      <c r="O150" s="17">
        <v>0.72506544826387298</v>
      </c>
      <c r="P150" s="17">
        <v>0.64949822881105501</v>
      </c>
      <c r="Q150" s="17">
        <v>0.70754785382734497</v>
      </c>
      <c r="R150" s="17">
        <v>0.59316765156919304</v>
      </c>
      <c r="S150" s="17">
        <v>0.77300356427963701</v>
      </c>
      <c r="T150" s="17">
        <v>0.71365041169685794</v>
      </c>
      <c r="U150" s="17">
        <v>0.86790994094673002</v>
      </c>
      <c r="V150" s="17">
        <v>0.66178891920299299</v>
      </c>
      <c r="W150" s="17">
        <v>0.72281666360365304</v>
      </c>
      <c r="X150" s="17">
        <v>0.76432789822870695</v>
      </c>
      <c r="Y150" s="17">
        <v>0.78598015707101698</v>
      </c>
      <c r="Z150" s="17">
        <v>0.71920054847605996</v>
      </c>
      <c r="AA150" s="17">
        <v>0.79982836996059203</v>
      </c>
      <c r="AB150" s="17">
        <v>0.82516718921688403</v>
      </c>
      <c r="AC150" s="17">
        <v>0.73766939288311895</v>
      </c>
      <c r="AD150" s="17"/>
      <c r="AE150" s="17">
        <v>0.75462925276108095</v>
      </c>
      <c r="AF150" s="17">
        <v>0.71647725679891106</v>
      </c>
    </row>
    <row r="151" spans="2:32" x14ac:dyDescent="0.5">
      <c r="B151" t="s">
        <v>142</v>
      </c>
      <c r="C151" s="17">
        <v>0.130626863241847</v>
      </c>
      <c r="D151" s="17">
        <v>0.111173265089795</v>
      </c>
      <c r="E151" s="17">
        <v>0.149686384798846</v>
      </c>
      <c r="F151" s="17"/>
      <c r="G151" s="17">
        <v>0.20396885044042101</v>
      </c>
      <c r="H151" s="17">
        <v>0.13112557530712099</v>
      </c>
      <c r="I151" s="17">
        <v>9.8335309762684994E-2</v>
      </c>
      <c r="J151" s="17">
        <v>0.124761194638679</v>
      </c>
      <c r="K151" s="17">
        <v>0.12302894181683501</v>
      </c>
      <c r="L151" s="17">
        <v>0.132874003570007</v>
      </c>
      <c r="M151" s="17"/>
      <c r="N151" s="17">
        <v>0.118766825204127</v>
      </c>
      <c r="O151" s="17">
        <v>0.106647421203227</v>
      </c>
      <c r="P151" s="17">
        <v>0.14153367166386299</v>
      </c>
      <c r="Q151" s="17">
        <v>0.23371860394961699</v>
      </c>
      <c r="R151" s="17">
        <v>0.109532771227159</v>
      </c>
      <c r="S151" s="17">
        <v>7.2771185773688504E-2</v>
      </c>
      <c r="T151" s="17">
        <v>0.108539939708924</v>
      </c>
      <c r="U151" s="17">
        <v>0.13209005905327001</v>
      </c>
      <c r="V151" s="17">
        <v>0.22716182314714001</v>
      </c>
      <c r="W151" s="17">
        <v>0.12603537721656999</v>
      </c>
      <c r="X151" s="17">
        <v>0.11820151992290701</v>
      </c>
      <c r="Y151" s="17">
        <v>0.137973129716328</v>
      </c>
      <c r="Z151" s="17">
        <v>0.13651118429140399</v>
      </c>
      <c r="AA151" s="17">
        <v>0.104330876131182</v>
      </c>
      <c r="AB151" s="17">
        <v>0.10753850524524</v>
      </c>
      <c r="AC151" s="17">
        <v>6.7348223795622997E-2</v>
      </c>
      <c r="AD151" s="17"/>
      <c r="AE151" s="17">
        <v>9.3806033835884095E-2</v>
      </c>
      <c r="AF151" s="17">
        <v>0.147402583189541</v>
      </c>
    </row>
    <row r="152" spans="2:32" x14ac:dyDescent="0.5">
      <c r="B152" t="s">
        <v>99</v>
      </c>
      <c r="C152" s="17">
        <v>0.59779196829322401</v>
      </c>
      <c r="D152" s="17">
        <v>0.63257411666070795</v>
      </c>
      <c r="E152" s="17">
        <v>0.56502604315750604</v>
      </c>
      <c r="F152" s="17"/>
      <c r="G152" s="17">
        <v>0.45352190748121102</v>
      </c>
      <c r="H152" s="17">
        <v>0.62603951180265505</v>
      </c>
      <c r="I152" s="17">
        <v>0.65695102581352205</v>
      </c>
      <c r="J152" s="17">
        <v>0.58152856788983698</v>
      </c>
      <c r="K152" s="17">
        <v>0.58239980644423905</v>
      </c>
      <c r="L152" s="17">
        <v>0.61765586384826998</v>
      </c>
      <c r="M152" s="17"/>
      <c r="N152" s="17">
        <v>0.634465777485689</v>
      </c>
      <c r="O152" s="17">
        <v>0.61841802706064597</v>
      </c>
      <c r="P152" s="17">
        <v>0.50796455714719102</v>
      </c>
      <c r="Q152" s="17">
        <v>0.47382924987772701</v>
      </c>
      <c r="R152" s="17">
        <v>0.483634880342034</v>
      </c>
      <c r="S152" s="17">
        <v>0.70023237850594899</v>
      </c>
      <c r="T152" s="17">
        <v>0.605110471987934</v>
      </c>
      <c r="U152" s="17">
        <v>0.73581988189346004</v>
      </c>
      <c r="V152" s="17">
        <v>0.43462709605585298</v>
      </c>
      <c r="W152" s="17">
        <v>0.59678128638708305</v>
      </c>
      <c r="X152" s="17">
        <v>0.646126378305799</v>
      </c>
      <c r="Y152" s="17">
        <v>0.64800702735468896</v>
      </c>
      <c r="Z152" s="17">
        <v>0.582689364184656</v>
      </c>
      <c r="AA152" s="17">
        <v>0.69549749382940995</v>
      </c>
      <c r="AB152" s="17">
        <v>0.71762868397164403</v>
      </c>
      <c r="AC152" s="17">
        <v>0.67032116908749595</v>
      </c>
      <c r="AD152" s="17"/>
      <c r="AE152" s="17">
        <v>0.66082321892519702</v>
      </c>
      <c r="AF152" s="17">
        <v>0.56907467360937003</v>
      </c>
    </row>
    <row r="153" spans="2:32" x14ac:dyDescent="0.5">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row>
    <row r="154" spans="2:32" x14ac:dyDescent="0.5">
      <c r="B154" s="6" t="s">
        <v>145</v>
      </c>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row>
    <row r="155" spans="2:32" x14ac:dyDescent="0.5">
      <c r="B155" s="24" t="s">
        <v>57</v>
      </c>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row>
    <row r="156" spans="2:32" x14ac:dyDescent="0.5">
      <c r="B156" t="s">
        <v>136</v>
      </c>
      <c r="C156" s="17">
        <v>7.9949333459106195E-2</v>
      </c>
      <c r="D156" s="17">
        <v>7.1203097467393395E-2</v>
      </c>
      <c r="E156" s="17">
        <v>8.6832283175924299E-2</v>
      </c>
      <c r="F156" s="17"/>
      <c r="G156" s="17">
        <v>9.1925727085473599E-2</v>
      </c>
      <c r="H156" s="17">
        <v>0.11400706500567299</v>
      </c>
      <c r="I156" s="17">
        <v>9.8384209304511597E-2</v>
      </c>
      <c r="J156" s="17">
        <v>8.8170782769963096E-2</v>
      </c>
      <c r="K156" s="17">
        <v>5.2878546404732003E-2</v>
      </c>
      <c r="L156" s="17">
        <v>5.9612171209689598E-2</v>
      </c>
      <c r="M156" s="17"/>
      <c r="N156" s="17">
        <v>0.111562003368114</v>
      </c>
      <c r="O156" s="17">
        <v>0.115477319453724</v>
      </c>
      <c r="P156" s="17">
        <v>2.1095886889882599E-2</v>
      </c>
      <c r="Q156" s="17">
        <v>6.3480297295703897E-2</v>
      </c>
      <c r="R156" s="17">
        <v>0</v>
      </c>
      <c r="S156" s="17">
        <v>0.11746576068697</v>
      </c>
      <c r="T156" s="17">
        <v>3.7032599951991603E-2</v>
      </c>
      <c r="U156" s="17">
        <v>4.8724435358132902E-2</v>
      </c>
      <c r="V156" s="17">
        <v>6.8704517425851097E-2</v>
      </c>
      <c r="W156" s="17">
        <v>6.8014506515784501E-2</v>
      </c>
      <c r="X156" s="17">
        <v>0.15548768535633101</v>
      </c>
      <c r="Y156" s="17">
        <v>8.0018530977878893E-2</v>
      </c>
      <c r="Z156" s="17">
        <v>3.4824267439827701E-2</v>
      </c>
      <c r="AA156" s="17">
        <v>0.14342836856642499</v>
      </c>
      <c r="AB156" s="17">
        <v>6.5489949093517894E-2</v>
      </c>
      <c r="AC156" s="17">
        <v>0</v>
      </c>
      <c r="AD156" s="17"/>
      <c r="AE156" s="17">
        <v>7.34187349344773E-2</v>
      </c>
      <c r="AF156" s="17">
        <v>8.2924700763631495E-2</v>
      </c>
    </row>
    <row r="157" spans="2:32" x14ac:dyDescent="0.5">
      <c r="B157" t="s">
        <v>137</v>
      </c>
      <c r="C157" s="17">
        <v>0.38704060485253</v>
      </c>
      <c r="D157" s="17">
        <v>0.390565110232719</v>
      </c>
      <c r="E157" s="17">
        <v>0.385107251333554</v>
      </c>
      <c r="F157" s="17"/>
      <c r="G157" s="17">
        <v>0.43928795465568699</v>
      </c>
      <c r="H157" s="17">
        <v>0.45240004101919601</v>
      </c>
      <c r="I157" s="17">
        <v>0.43732436269316499</v>
      </c>
      <c r="J157" s="17">
        <v>0.39522528619071301</v>
      </c>
      <c r="K157" s="17">
        <v>0.33125248937510099</v>
      </c>
      <c r="L157" s="17">
        <v>0.33717408308202101</v>
      </c>
      <c r="M157" s="17"/>
      <c r="N157" s="17">
        <v>0.38950159416456398</v>
      </c>
      <c r="O157" s="17">
        <v>0.39867829671958299</v>
      </c>
      <c r="P157" s="17">
        <v>0.29536770039037102</v>
      </c>
      <c r="Q157" s="17">
        <v>0.49177542172869199</v>
      </c>
      <c r="R157" s="17">
        <v>0.177823808641658</v>
      </c>
      <c r="S157" s="17">
        <v>0.46397118827411898</v>
      </c>
      <c r="T157" s="17">
        <v>0.35115801795572299</v>
      </c>
      <c r="U157" s="17">
        <v>0.656524277884591</v>
      </c>
      <c r="V157" s="17">
        <v>0.30861575106309302</v>
      </c>
      <c r="W157" s="17">
        <v>0.38975268548229902</v>
      </c>
      <c r="X157" s="17">
        <v>0.401188122394185</v>
      </c>
      <c r="Y157" s="17">
        <v>0.47903776766113398</v>
      </c>
      <c r="Z157" s="17">
        <v>0.352443589106819</v>
      </c>
      <c r="AA157" s="17">
        <v>0.33993418010972698</v>
      </c>
      <c r="AB157" s="17">
        <v>0.50409530252294299</v>
      </c>
      <c r="AC157" s="17">
        <v>0.39813891667967499</v>
      </c>
      <c r="AD157" s="17"/>
      <c r="AE157" s="17">
        <v>0.38765236440749201</v>
      </c>
      <c r="AF157" s="17">
        <v>0.38676188470594602</v>
      </c>
    </row>
    <row r="158" spans="2:32" x14ac:dyDescent="0.5">
      <c r="B158" t="s">
        <v>138</v>
      </c>
      <c r="C158" s="17">
        <v>0.26308626903641502</v>
      </c>
      <c r="D158" s="17">
        <v>0.26606021979875999</v>
      </c>
      <c r="E158" s="17">
        <v>0.26121996465194902</v>
      </c>
      <c r="F158" s="17"/>
      <c r="G158" s="17">
        <v>0.208005617480781</v>
      </c>
      <c r="H158" s="17">
        <v>0.211782497544904</v>
      </c>
      <c r="I158" s="17">
        <v>0.235354750131477</v>
      </c>
      <c r="J158" s="17">
        <v>0.30261843188248799</v>
      </c>
      <c r="K158" s="17">
        <v>0.31928208695577498</v>
      </c>
      <c r="L158" s="17">
        <v>0.262798406261391</v>
      </c>
      <c r="M158" s="17"/>
      <c r="N158" s="17">
        <v>0.24028488100016901</v>
      </c>
      <c r="O158" s="17">
        <v>0.255709682838903</v>
      </c>
      <c r="P158" s="17">
        <v>0.45028502585670199</v>
      </c>
      <c r="Q158" s="17">
        <v>0.22089333927254501</v>
      </c>
      <c r="R158" s="17">
        <v>0.39400440001042802</v>
      </c>
      <c r="S158" s="17">
        <v>0.23234580662729501</v>
      </c>
      <c r="T158" s="17">
        <v>0.20050172624516899</v>
      </c>
      <c r="U158" s="17">
        <v>0.13209005905327001</v>
      </c>
      <c r="V158" s="17">
        <v>0.32586762173233003</v>
      </c>
      <c r="W158" s="17">
        <v>0.27856803848052902</v>
      </c>
      <c r="X158" s="17">
        <v>0.14739834583355099</v>
      </c>
      <c r="Y158" s="17">
        <v>0.218775143777066</v>
      </c>
      <c r="Z158" s="17">
        <v>0.24523944766665201</v>
      </c>
      <c r="AA158" s="17">
        <v>0.29604304506483597</v>
      </c>
      <c r="AB158" s="17">
        <v>0.185416497707136</v>
      </c>
      <c r="AC158" s="17">
        <v>0.40479305375181401</v>
      </c>
      <c r="AD158" s="17"/>
      <c r="AE158" s="17">
        <v>0.27436846921220998</v>
      </c>
      <c r="AF158" s="17">
        <v>0.25794605265355602</v>
      </c>
    </row>
    <row r="159" spans="2:32" x14ac:dyDescent="0.5">
      <c r="B159" t="s">
        <v>139</v>
      </c>
      <c r="C159" s="17">
        <v>0.15036619978844001</v>
      </c>
      <c r="D159" s="17">
        <v>0.15233731463108799</v>
      </c>
      <c r="E159" s="17">
        <v>0.147104690530488</v>
      </c>
      <c r="F159" s="17"/>
      <c r="G159" s="17">
        <v>0.22542784726216999</v>
      </c>
      <c r="H159" s="17">
        <v>0.174931670708212</v>
      </c>
      <c r="I159" s="17">
        <v>0.141490859539081</v>
      </c>
      <c r="J159" s="17">
        <v>0.12759229051581999</v>
      </c>
      <c r="K159" s="17">
        <v>0.160819471653257</v>
      </c>
      <c r="L159" s="17">
        <v>0.123107123655204</v>
      </c>
      <c r="M159" s="17"/>
      <c r="N159" s="17">
        <v>0.147771236638645</v>
      </c>
      <c r="O159" s="17">
        <v>0.14370575257120299</v>
      </c>
      <c r="P159" s="17">
        <v>0.136911219497551</v>
      </c>
      <c r="Q159" s="17">
        <v>0.108032723827283</v>
      </c>
      <c r="R159" s="17">
        <v>0.428171791347914</v>
      </c>
      <c r="S159" s="17">
        <v>0.15260343949545399</v>
      </c>
      <c r="T159" s="17">
        <v>0.23589828571834301</v>
      </c>
      <c r="U159" s="17">
        <v>4.3791444902957402E-2</v>
      </c>
      <c r="V159" s="17">
        <v>0.16405711862157399</v>
      </c>
      <c r="W159" s="17">
        <v>0.12597075824139201</v>
      </c>
      <c r="X159" s="17">
        <v>0.18771403509366999</v>
      </c>
      <c r="Y159" s="17">
        <v>7.6046713212655506E-2</v>
      </c>
      <c r="Z159" s="17">
        <v>0.154476075591403</v>
      </c>
      <c r="AA159" s="17">
        <v>9.0218846269774999E-2</v>
      </c>
      <c r="AB159" s="17">
        <v>0.20971317112669599</v>
      </c>
      <c r="AC159" s="17">
        <v>0.104787462018616</v>
      </c>
      <c r="AD159" s="17"/>
      <c r="AE159" s="17">
        <v>0.15478987860346799</v>
      </c>
      <c r="AF159" s="17">
        <v>0.148350753690764</v>
      </c>
    </row>
    <row r="160" spans="2:32" x14ac:dyDescent="0.5">
      <c r="B160" t="s">
        <v>140</v>
      </c>
      <c r="C160" s="17">
        <v>3.9390624853003903E-2</v>
      </c>
      <c r="D160" s="17">
        <v>4.9807202409303197E-2</v>
      </c>
      <c r="E160" s="17">
        <v>2.9589638099970301E-2</v>
      </c>
      <c r="F160" s="17"/>
      <c r="G160" s="17">
        <v>2.4737283269158999E-2</v>
      </c>
      <c r="H160" s="17">
        <v>2.6194387902559301E-2</v>
      </c>
      <c r="I160" s="17">
        <v>5.0990913810408302E-2</v>
      </c>
      <c r="J160" s="17">
        <v>4.5504939379332698E-2</v>
      </c>
      <c r="K160" s="17">
        <v>1.7239889601933799E-2</v>
      </c>
      <c r="L160" s="17">
        <v>5.6863628663949298E-2</v>
      </c>
      <c r="M160" s="17"/>
      <c r="N160" s="17">
        <v>1.5803614771428699E-2</v>
      </c>
      <c r="O160" s="17">
        <v>2.9411058305082501E-2</v>
      </c>
      <c r="P160" s="17">
        <v>1.7210429255927501E-2</v>
      </c>
      <c r="Q160" s="17">
        <v>3.0722281888314801E-2</v>
      </c>
      <c r="R160" s="17">
        <v>0</v>
      </c>
      <c r="S160" s="17">
        <v>0</v>
      </c>
      <c r="T160" s="17">
        <v>4.78000994649748E-2</v>
      </c>
      <c r="U160" s="17">
        <v>4.3686149282720299E-2</v>
      </c>
      <c r="V160" s="17">
        <v>5.3066563286680198E-2</v>
      </c>
      <c r="W160" s="17">
        <v>6.2718099263274693E-2</v>
      </c>
      <c r="X160" s="17">
        <v>3.8056375657338597E-2</v>
      </c>
      <c r="Y160" s="17">
        <v>6.8986564858163998E-2</v>
      </c>
      <c r="Z160" s="17">
        <v>5.6324545613720599E-2</v>
      </c>
      <c r="AA160" s="17">
        <v>3.19872487005263E-2</v>
      </c>
      <c r="AB160" s="17">
        <v>0</v>
      </c>
      <c r="AC160" s="17">
        <v>6.0064201356270698E-2</v>
      </c>
      <c r="AD160" s="17"/>
      <c r="AE160" s="17">
        <v>4.1275673604002402E-2</v>
      </c>
      <c r="AF160" s="17">
        <v>3.8531788959172003E-2</v>
      </c>
    </row>
    <row r="161" spans="2:32" x14ac:dyDescent="0.5">
      <c r="B161" t="s">
        <v>76</v>
      </c>
      <c r="C161" s="17">
        <v>8.0166968010505504E-2</v>
      </c>
      <c r="D161" s="17">
        <v>7.0027055460735899E-2</v>
      </c>
      <c r="E161" s="17">
        <v>9.0146172208114606E-2</v>
      </c>
      <c r="F161" s="17"/>
      <c r="G161" s="17">
        <v>1.06155702467282E-2</v>
      </c>
      <c r="H161" s="17">
        <v>2.0684337819455299E-2</v>
      </c>
      <c r="I161" s="17">
        <v>3.6454904521357002E-2</v>
      </c>
      <c r="J161" s="17">
        <v>4.0888269261682098E-2</v>
      </c>
      <c r="K161" s="17">
        <v>0.118527516009201</v>
      </c>
      <c r="L161" s="17">
        <v>0.16044458712774501</v>
      </c>
      <c r="M161" s="17"/>
      <c r="N161" s="17">
        <v>9.5076670057079204E-2</v>
      </c>
      <c r="O161" s="17">
        <v>5.7017890111505501E-2</v>
      </c>
      <c r="P161" s="17">
        <v>7.9129738109566305E-2</v>
      </c>
      <c r="Q161" s="17">
        <v>8.5095935987460597E-2</v>
      </c>
      <c r="R161" s="17">
        <v>0</v>
      </c>
      <c r="S161" s="17">
        <v>3.3613804916162997E-2</v>
      </c>
      <c r="T161" s="17">
        <v>0.12760927066379801</v>
      </c>
      <c r="U161" s="17">
        <v>7.5183633518328796E-2</v>
      </c>
      <c r="V161" s="17">
        <v>7.9688427870471396E-2</v>
      </c>
      <c r="W161" s="17">
        <v>7.4975912016720297E-2</v>
      </c>
      <c r="X161" s="17">
        <v>7.0155435664924604E-2</v>
      </c>
      <c r="Y161" s="17">
        <v>7.7135279513100702E-2</v>
      </c>
      <c r="Z161" s="17">
        <v>0.15669207458157799</v>
      </c>
      <c r="AA161" s="17">
        <v>9.8388311288711103E-2</v>
      </c>
      <c r="AB161" s="17">
        <v>3.5285079549706798E-2</v>
      </c>
      <c r="AC161" s="17">
        <v>3.2216366193624502E-2</v>
      </c>
      <c r="AD161" s="17"/>
      <c r="AE161" s="17">
        <v>6.8494879238350598E-2</v>
      </c>
      <c r="AF161" s="17">
        <v>8.5484819226931297E-2</v>
      </c>
    </row>
    <row r="162" spans="2:32" x14ac:dyDescent="0.5">
      <c r="B162" t="s">
        <v>141</v>
      </c>
      <c r="C162" s="17">
        <v>0.46698993831163599</v>
      </c>
      <c r="D162" s="17">
        <v>0.46176820770011301</v>
      </c>
      <c r="E162" s="17">
        <v>0.47193953450947801</v>
      </c>
      <c r="F162" s="17"/>
      <c r="G162" s="17">
        <v>0.53121368174116101</v>
      </c>
      <c r="H162" s="17">
        <v>0.56640710602486899</v>
      </c>
      <c r="I162" s="17">
        <v>0.53570857199767696</v>
      </c>
      <c r="J162" s="17">
        <v>0.483396068960676</v>
      </c>
      <c r="K162" s="17">
        <v>0.38413103577983299</v>
      </c>
      <c r="L162" s="17">
        <v>0.39678625429171099</v>
      </c>
      <c r="M162" s="17"/>
      <c r="N162" s="17">
        <v>0.50106359753267804</v>
      </c>
      <c r="O162" s="17">
        <v>0.51415561617330696</v>
      </c>
      <c r="P162" s="17">
        <v>0.31646358728025298</v>
      </c>
      <c r="Q162" s="17">
        <v>0.55525571902439597</v>
      </c>
      <c r="R162" s="17">
        <v>0.177823808641658</v>
      </c>
      <c r="S162" s="17">
        <v>0.581436948961088</v>
      </c>
      <c r="T162" s="17">
        <v>0.38819061790771497</v>
      </c>
      <c r="U162" s="17">
        <v>0.70524871324272398</v>
      </c>
      <c r="V162" s="17">
        <v>0.37732026848894401</v>
      </c>
      <c r="W162" s="17">
        <v>0.45776719199808402</v>
      </c>
      <c r="X162" s="17">
        <v>0.55667580775051595</v>
      </c>
      <c r="Y162" s="17">
        <v>0.55905629863901296</v>
      </c>
      <c r="Z162" s="17">
        <v>0.38726785654664703</v>
      </c>
      <c r="AA162" s="17">
        <v>0.48336254867615203</v>
      </c>
      <c r="AB162" s="17">
        <v>0.56958525161646101</v>
      </c>
      <c r="AC162" s="17">
        <v>0.39813891667967499</v>
      </c>
      <c r="AD162" s="17"/>
      <c r="AE162" s="17">
        <v>0.46107109934196899</v>
      </c>
      <c r="AF162" s="17">
        <v>0.46968658546957698</v>
      </c>
    </row>
    <row r="163" spans="2:32" x14ac:dyDescent="0.5">
      <c r="B163" t="s">
        <v>142</v>
      </c>
      <c r="C163" s="17">
        <v>0.189756824641444</v>
      </c>
      <c r="D163" s="17">
        <v>0.20214451704039099</v>
      </c>
      <c r="E163" s="17">
        <v>0.176694328630458</v>
      </c>
      <c r="F163" s="17"/>
      <c r="G163" s="17">
        <v>0.25016513053132899</v>
      </c>
      <c r="H163" s="17">
        <v>0.20112605861077201</v>
      </c>
      <c r="I163" s="17">
        <v>0.19248177334948899</v>
      </c>
      <c r="J163" s="17">
        <v>0.173097229895153</v>
      </c>
      <c r="K163" s="17">
        <v>0.17805936125519101</v>
      </c>
      <c r="L163" s="17">
        <v>0.17997075231915399</v>
      </c>
      <c r="M163" s="17"/>
      <c r="N163" s="17">
        <v>0.163574851410073</v>
      </c>
      <c r="O163" s="17">
        <v>0.173116810876285</v>
      </c>
      <c r="P163" s="17">
        <v>0.154121648753478</v>
      </c>
      <c r="Q163" s="17">
        <v>0.13875500571559801</v>
      </c>
      <c r="R163" s="17">
        <v>0.428171791347914</v>
      </c>
      <c r="S163" s="17">
        <v>0.15260343949545399</v>
      </c>
      <c r="T163" s="17">
        <v>0.28369838518331802</v>
      </c>
      <c r="U163" s="17">
        <v>8.7477594185677701E-2</v>
      </c>
      <c r="V163" s="17">
        <v>0.21712368190825401</v>
      </c>
      <c r="W163" s="17">
        <v>0.18868885750466699</v>
      </c>
      <c r="X163" s="17">
        <v>0.22577041075100801</v>
      </c>
      <c r="Y163" s="17">
        <v>0.14503327807081901</v>
      </c>
      <c r="Z163" s="17">
        <v>0.21080062120512399</v>
      </c>
      <c r="AA163" s="17">
        <v>0.12220609497030099</v>
      </c>
      <c r="AB163" s="17">
        <v>0.20971317112669599</v>
      </c>
      <c r="AC163" s="17">
        <v>0.16485166337488699</v>
      </c>
      <c r="AD163" s="17"/>
      <c r="AE163" s="17">
        <v>0.19606555220747099</v>
      </c>
      <c r="AF163" s="17">
        <v>0.18688254264993601</v>
      </c>
    </row>
    <row r="164" spans="2:32" x14ac:dyDescent="0.5">
      <c r="B164" t="s">
        <v>99</v>
      </c>
      <c r="C164" s="17">
        <v>0.27723311367019099</v>
      </c>
      <c r="D164" s="17">
        <v>0.25962369065972202</v>
      </c>
      <c r="E164" s="17">
        <v>0.29524520587901998</v>
      </c>
      <c r="F164" s="17"/>
      <c r="G164" s="17">
        <v>0.28104855120983202</v>
      </c>
      <c r="H164" s="17">
        <v>0.365281047414098</v>
      </c>
      <c r="I164" s="17">
        <v>0.343226798648188</v>
      </c>
      <c r="J164" s="17">
        <v>0.31029883906552302</v>
      </c>
      <c r="K164" s="17">
        <v>0.20607167452464201</v>
      </c>
      <c r="L164" s="17">
        <v>0.216815501972557</v>
      </c>
      <c r="M164" s="17"/>
      <c r="N164" s="17">
        <v>0.33748874612260499</v>
      </c>
      <c r="O164" s="17">
        <v>0.34103880529702102</v>
      </c>
      <c r="P164" s="17">
        <v>0.162341938526775</v>
      </c>
      <c r="Q164" s="17">
        <v>0.41650071330879801</v>
      </c>
      <c r="R164" s="17">
        <v>-0.25034798270625702</v>
      </c>
      <c r="S164" s="17">
        <v>0.42883350946563398</v>
      </c>
      <c r="T164" s="17">
        <v>0.10449223272439701</v>
      </c>
      <c r="U164" s="17">
        <v>0.61777111905704596</v>
      </c>
      <c r="V164" s="17">
        <v>0.16019658658069</v>
      </c>
      <c r="W164" s="17">
        <v>0.269078334493417</v>
      </c>
      <c r="X164" s="17">
        <v>0.330905396999507</v>
      </c>
      <c r="Y164" s="17">
        <v>0.41402302056819401</v>
      </c>
      <c r="Z164" s="17">
        <v>0.176467235341523</v>
      </c>
      <c r="AA164" s="17">
        <v>0.36115645370584998</v>
      </c>
      <c r="AB164" s="17">
        <v>0.35987208048976399</v>
      </c>
      <c r="AC164" s="17">
        <v>0.233287253304788</v>
      </c>
      <c r="AD164" s="17"/>
      <c r="AE164" s="17">
        <v>0.26500554713449798</v>
      </c>
      <c r="AF164" s="17">
        <v>0.282804042819641</v>
      </c>
    </row>
    <row r="165" spans="2:32" x14ac:dyDescent="0.5">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row>
    <row r="166" spans="2:32" x14ac:dyDescent="0.5">
      <c r="B166" s="6" t="s">
        <v>146</v>
      </c>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row>
    <row r="167" spans="2:32" x14ac:dyDescent="0.5">
      <c r="B167" s="24" t="s">
        <v>540</v>
      </c>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row>
    <row r="168" spans="2:32" x14ac:dyDescent="0.5">
      <c r="B168" t="s">
        <v>136</v>
      </c>
      <c r="C168" s="17">
        <v>0.25480607722031001</v>
      </c>
      <c r="D168" s="17">
        <v>0.27139416145526102</v>
      </c>
      <c r="E168" s="17">
        <v>0.23816245962760499</v>
      </c>
      <c r="F168" s="17"/>
      <c r="G168" s="17">
        <v>0.20514509615781501</v>
      </c>
      <c r="H168" s="17">
        <v>0.22689370631081099</v>
      </c>
      <c r="I168" s="17">
        <v>0.26787823853327503</v>
      </c>
      <c r="J168" s="17">
        <v>0.27527529019596703</v>
      </c>
      <c r="K168" s="17">
        <v>0.27071503776636402</v>
      </c>
      <c r="L168" s="17">
        <v>0.206382953391962</v>
      </c>
      <c r="M168" s="17"/>
      <c r="N168" s="17">
        <v>0.34372020342888698</v>
      </c>
      <c r="O168" s="17">
        <v>0.25998089217070203</v>
      </c>
      <c r="P168" s="17">
        <v>0.166438095767829</v>
      </c>
      <c r="Q168" s="17">
        <v>0.29224584857240099</v>
      </c>
      <c r="R168" s="17">
        <v>0</v>
      </c>
      <c r="S168" s="17">
        <v>0.23073135222101701</v>
      </c>
      <c r="T168" s="17">
        <v>0.25179677765025799</v>
      </c>
      <c r="U168" s="17">
        <v>0</v>
      </c>
      <c r="V168" s="17">
        <v>0.23245837026778299</v>
      </c>
      <c r="W168" s="17">
        <v>0.227992544955371</v>
      </c>
      <c r="X168" s="17">
        <v>0.28877671491097101</v>
      </c>
      <c r="Y168" s="17">
        <v>0.30321443588781</v>
      </c>
      <c r="Z168" s="17">
        <v>0.33210464523911998</v>
      </c>
      <c r="AA168" s="17">
        <v>0.34685602507373098</v>
      </c>
      <c r="AB168" s="17">
        <v>0.2023118594518</v>
      </c>
      <c r="AC168" s="17">
        <v>0.14427781675375301</v>
      </c>
      <c r="AD168" s="17"/>
      <c r="AE168" s="17">
        <v>0.29230283031443599</v>
      </c>
      <c r="AF168" s="17">
        <v>0.23131532586699199</v>
      </c>
    </row>
    <row r="169" spans="2:32" x14ac:dyDescent="0.5">
      <c r="B169" t="s">
        <v>137</v>
      </c>
      <c r="C169" s="17">
        <v>0.44941401001909997</v>
      </c>
      <c r="D169" s="17">
        <v>0.45849283875348201</v>
      </c>
      <c r="E169" s="17">
        <v>0.44256974786810299</v>
      </c>
      <c r="F169" s="17"/>
      <c r="G169" s="17">
        <v>0.47588256296103298</v>
      </c>
      <c r="H169" s="17">
        <v>0.47140619579438697</v>
      </c>
      <c r="I169" s="17">
        <v>0.42892194002092099</v>
      </c>
      <c r="J169" s="17">
        <v>0.47492068234108897</v>
      </c>
      <c r="K169" s="17">
        <v>0.40002926359038998</v>
      </c>
      <c r="L169" s="17">
        <v>0.51318166182601799</v>
      </c>
      <c r="M169" s="17"/>
      <c r="N169" s="17">
        <v>0.496400094637307</v>
      </c>
      <c r="O169" s="17">
        <v>0.41680422287019497</v>
      </c>
      <c r="P169" s="17">
        <v>0.428392949040243</v>
      </c>
      <c r="Q169" s="17">
        <v>0.491321951191937</v>
      </c>
      <c r="R169" s="17">
        <v>0.74018303260876295</v>
      </c>
      <c r="S169" s="17">
        <v>0.531664844787333</v>
      </c>
      <c r="T169" s="17">
        <v>0.305033487581093</v>
      </c>
      <c r="U169" s="17">
        <v>0.89335656233987004</v>
      </c>
      <c r="V169" s="17">
        <v>0.40530283744169598</v>
      </c>
      <c r="W169" s="17">
        <v>0.479104996022723</v>
      </c>
      <c r="X169" s="17">
        <v>0.42698376402086402</v>
      </c>
      <c r="Y169" s="17">
        <v>0.43883039124416501</v>
      </c>
      <c r="Z169" s="17">
        <v>0.291362017898323</v>
      </c>
      <c r="AA169" s="17">
        <v>0.60513542434122003</v>
      </c>
      <c r="AB169" s="17">
        <v>0.38316758945115598</v>
      </c>
      <c r="AC169" s="17">
        <v>0.50519891637816094</v>
      </c>
      <c r="AD169" s="17"/>
      <c r="AE169" s="17">
        <v>0.42482351773377702</v>
      </c>
      <c r="AF169" s="17">
        <v>0.46481932093975997</v>
      </c>
    </row>
    <row r="170" spans="2:32" x14ac:dyDescent="0.5">
      <c r="B170" t="s">
        <v>138</v>
      </c>
      <c r="C170" s="17">
        <v>0.164016875359143</v>
      </c>
      <c r="D170" s="17">
        <v>0.12905269254558399</v>
      </c>
      <c r="E170" s="17">
        <v>0.19691389927064701</v>
      </c>
      <c r="F170" s="17"/>
      <c r="G170" s="17">
        <v>0.21251272104289201</v>
      </c>
      <c r="H170" s="17">
        <v>0.13433156347932301</v>
      </c>
      <c r="I170" s="17">
        <v>0.15302802244531299</v>
      </c>
      <c r="J170" s="17">
        <v>0.13798131013100801</v>
      </c>
      <c r="K170" s="17">
        <v>0.221716814220177</v>
      </c>
      <c r="L170" s="17">
        <v>0.15456441297898099</v>
      </c>
      <c r="M170" s="17"/>
      <c r="N170" s="17">
        <v>4.4019058847558301E-2</v>
      </c>
      <c r="O170" s="17">
        <v>0.197326633354757</v>
      </c>
      <c r="P170" s="17">
        <v>0.24241550890156299</v>
      </c>
      <c r="Q170" s="17">
        <v>7.2866155950433997E-2</v>
      </c>
      <c r="R170" s="17">
        <v>0.259816967391237</v>
      </c>
      <c r="S170" s="17">
        <v>0.23760380299165099</v>
      </c>
      <c r="T170" s="17">
        <v>0.19345381709576701</v>
      </c>
      <c r="U170" s="17">
        <v>0.10664343766013</v>
      </c>
      <c r="V170" s="17">
        <v>0.17353633760418699</v>
      </c>
      <c r="W170" s="17">
        <v>0.13647551654312401</v>
      </c>
      <c r="X170" s="17">
        <v>0.143898924681125</v>
      </c>
      <c r="Y170" s="17">
        <v>0.257955172868025</v>
      </c>
      <c r="Z170" s="17">
        <v>0.33642302796147899</v>
      </c>
      <c r="AA170" s="17">
        <v>4.8008550585048999E-2</v>
      </c>
      <c r="AB170" s="17">
        <v>0.35473331420520499</v>
      </c>
      <c r="AC170" s="17">
        <v>0.210317318468247</v>
      </c>
      <c r="AD170" s="17"/>
      <c r="AE170" s="17">
        <v>0.12825214278284799</v>
      </c>
      <c r="AF170" s="17">
        <v>0.186422560407625</v>
      </c>
    </row>
    <row r="171" spans="2:32" x14ac:dyDescent="0.5">
      <c r="B171" t="s">
        <v>139</v>
      </c>
      <c r="C171" s="17">
        <v>7.18243529347177E-2</v>
      </c>
      <c r="D171" s="17">
        <v>6.7629680436979103E-2</v>
      </c>
      <c r="E171" s="17">
        <v>7.7028753478450604E-2</v>
      </c>
      <c r="F171" s="17"/>
      <c r="G171" s="17">
        <v>7.0419491316415006E-2</v>
      </c>
      <c r="H171" s="17">
        <v>7.9401380914051994E-2</v>
      </c>
      <c r="I171" s="17">
        <v>9.6179918549328502E-2</v>
      </c>
      <c r="J171" s="17">
        <v>4.6498064074981298E-2</v>
      </c>
      <c r="K171" s="17">
        <v>6.8380145911791798E-2</v>
      </c>
      <c r="L171" s="17">
        <v>6.6265798033288997E-2</v>
      </c>
      <c r="M171" s="17"/>
      <c r="N171" s="17">
        <v>5.8126179326837502E-2</v>
      </c>
      <c r="O171" s="17">
        <v>7.2778355452600599E-2</v>
      </c>
      <c r="P171" s="17">
        <v>7.7524410478879896E-2</v>
      </c>
      <c r="Q171" s="17">
        <v>7.0699888334794195E-2</v>
      </c>
      <c r="R171" s="17">
        <v>0</v>
      </c>
      <c r="S171" s="17">
        <v>0</v>
      </c>
      <c r="T171" s="17">
        <v>0.10719759331860899</v>
      </c>
      <c r="U171" s="17">
        <v>0</v>
      </c>
      <c r="V171" s="17">
        <v>0.109321363276551</v>
      </c>
      <c r="W171" s="17">
        <v>8.62469217397865E-2</v>
      </c>
      <c r="X171" s="17">
        <v>0.108593937750115</v>
      </c>
      <c r="Y171" s="17">
        <v>0</v>
      </c>
      <c r="Z171" s="17">
        <v>0</v>
      </c>
      <c r="AA171" s="17">
        <v>0</v>
      </c>
      <c r="AB171" s="17">
        <v>5.97872368918392E-2</v>
      </c>
      <c r="AC171" s="17">
        <v>7.7234964182389801E-2</v>
      </c>
      <c r="AD171" s="17"/>
      <c r="AE171" s="17">
        <v>0.118832699104058</v>
      </c>
      <c r="AF171" s="17">
        <v>4.2374833169027001E-2</v>
      </c>
    </row>
    <row r="172" spans="2:32" x14ac:dyDescent="0.5">
      <c r="B172" t="s">
        <v>140</v>
      </c>
      <c r="C172" s="17">
        <v>2.2190300101927098E-2</v>
      </c>
      <c r="D172" s="17">
        <v>2.9672331689724399E-2</v>
      </c>
      <c r="E172" s="17">
        <v>1.4005538435988001E-2</v>
      </c>
      <c r="F172" s="17"/>
      <c r="G172" s="17">
        <v>3.6040128521845398E-2</v>
      </c>
      <c r="H172" s="17">
        <v>5.2305088525161997E-2</v>
      </c>
      <c r="I172" s="17">
        <v>9.20257604175281E-3</v>
      </c>
      <c r="J172" s="17">
        <v>2.3191149819560001E-2</v>
      </c>
      <c r="K172" s="17">
        <v>0</v>
      </c>
      <c r="L172" s="17">
        <v>3.02041794061534E-2</v>
      </c>
      <c r="M172" s="17"/>
      <c r="N172" s="17">
        <v>0</v>
      </c>
      <c r="O172" s="17">
        <v>2.4133136148977601E-2</v>
      </c>
      <c r="P172" s="17">
        <v>0</v>
      </c>
      <c r="Q172" s="17">
        <v>0</v>
      </c>
      <c r="R172" s="17">
        <v>0</v>
      </c>
      <c r="S172" s="17">
        <v>0</v>
      </c>
      <c r="T172" s="17">
        <v>9.6717323925927703E-2</v>
      </c>
      <c r="U172" s="17">
        <v>0</v>
      </c>
      <c r="V172" s="17">
        <v>5.44924452816005E-2</v>
      </c>
      <c r="W172" s="17">
        <v>2.7334015661084701E-2</v>
      </c>
      <c r="X172" s="17">
        <v>0</v>
      </c>
      <c r="Y172" s="17">
        <v>0</v>
      </c>
      <c r="Z172" s="17">
        <v>0</v>
      </c>
      <c r="AA172" s="17">
        <v>0</v>
      </c>
      <c r="AB172" s="17">
        <v>0</v>
      </c>
      <c r="AC172" s="17">
        <v>0</v>
      </c>
      <c r="AD172" s="17"/>
      <c r="AE172" s="17">
        <v>5.3425575797625396E-3</v>
      </c>
      <c r="AF172" s="17">
        <v>3.2744977448507601E-2</v>
      </c>
    </row>
    <row r="173" spans="2:32" x14ac:dyDescent="0.5">
      <c r="B173" t="s">
        <v>76</v>
      </c>
      <c r="C173" s="17">
        <v>3.7748384364801803E-2</v>
      </c>
      <c r="D173" s="17">
        <v>4.3758295118970399E-2</v>
      </c>
      <c r="E173" s="17">
        <v>3.1319601319206698E-2</v>
      </c>
      <c r="F173" s="17"/>
      <c r="G173" s="17">
        <v>0</v>
      </c>
      <c r="H173" s="17">
        <v>3.5662064976264701E-2</v>
      </c>
      <c r="I173" s="17">
        <v>4.4789304409411E-2</v>
      </c>
      <c r="J173" s="17">
        <v>4.2133503437394297E-2</v>
      </c>
      <c r="K173" s="17">
        <v>3.9158738511277102E-2</v>
      </c>
      <c r="L173" s="17">
        <v>2.9400994363596899E-2</v>
      </c>
      <c r="M173" s="17"/>
      <c r="N173" s="17">
        <v>5.7734463759410298E-2</v>
      </c>
      <c r="O173" s="17">
        <v>2.8976760002768099E-2</v>
      </c>
      <c r="P173" s="17">
        <v>8.5229035811485901E-2</v>
      </c>
      <c r="Q173" s="17">
        <v>7.2866155950433997E-2</v>
      </c>
      <c r="R173" s="17">
        <v>0</v>
      </c>
      <c r="S173" s="17">
        <v>0</v>
      </c>
      <c r="T173" s="17">
        <v>4.58010004283462E-2</v>
      </c>
      <c r="U173" s="17">
        <v>0</v>
      </c>
      <c r="V173" s="17">
        <v>2.4888646128182201E-2</v>
      </c>
      <c r="W173" s="17">
        <v>4.2846005077910698E-2</v>
      </c>
      <c r="X173" s="17">
        <v>3.1746658636925697E-2</v>
      </c>
      <c r="Y173" s="17">
        <v>0</v>
      </c>
      <c r="Z173" s="17">
        <v>4.0110308901078501E-2</v>
      </c>
      <c r="AA173" s="17">
        <v>0</v>
      </c>
      <c r="AB173" s="17">
        <v>0</v>
      </c>
      <c r="AC173" s="17">
        <v>6.2970984217449594E-2</v>
      </c>
      <c r="AD173" s="17"/>
      <c r="AE173" s="17">
        <v>3.0446252485119299E-2</v>
      </c>
      <c r="AF173" s="17">
        <v>4.2322982168088198E-2</v>
      </c>
    </row>
    <row r="174" spans="2:32" x14ac:dyDescent="0.5">
      <c r="B174" t="s">
        <v>141</v>
      </c>
      <c r="C174" s="17">
        <v>0.70422008723940999</v>
      </c>
      <c r="D174" s="17">
        <v>0.72988700020874198</v>
      </c>
      <c r="E174" s="17">
        <v>0.68073220749570795</v>
      </c>
      <c r="F174" s="17"/>
      <c r="G174" s="17">
        <v>0.68102765911884799</v>
      </c>
      <c r="H174" s="17">
        <v>0.69829990210519799</v>
      </c>
      <c r="I174" s="17">
        <v>0.69680017855419496</v>
      </c>
      <c r="J174" s="17">
        <v>0.75019597253705605</v>
      </c>
      <c r="K174" s="17">
        <v>0.670744301356754</v>
      </c>
      <c r="L174" s="17">
        <v>0.71956461521797899</v>
      </c>
      <c r="M174" s="17"/>
      <c r="N174" s="17">
        <v>0.84012029806619404</v>
      </c>
      <c r="O174" s="17">
        <v>0.676785115040897</v>
      </c>
      <c r="P174" s="17">
        <v>0.59483104480807203</v>
      </c>
      <c r="Q174" s="17">
        <v>0.78356779976433799</v>
      </c>
      <c r="R174" s="17">
        <v>0.74018303260876295</v>
      </c>
      <c r="S174" s="17">
        <v>0.76239619700834904</v>
      </c>
      <c r="T174" s="17">
        <v>0.55683026523135004</v>
      </c>
      <c r="U174" s="17">
        <v>0.89335656233987004</v>
      </c>
      <c r="V174" s="17">
        <v>0.63776120770947897</v>
      </c>
      <c r="W174" s="17">
        <v>0.70709754097809396</v>
      </c>
      <c r="X174" s="17">
        <v>0.71576047893183503</v>
      </c>
      <c r="Y174" s="17">
        <v>0.74204482713197495</v>
      </c>
      <c r="Z174" s="17">
        <v>0.62346666313744303</v>
      </c>
      <c r="AA174" s="17">
        <v>0.95199144941495095</v>
      </c>
      <c r="AB174" s="17">
        <v>0.585479448902956</v>
      </c>
      <c r="AC174" s="17">
        <v>0.64947673313191401</v>
      </c>
      <c r="AD174" s="17"/>
      <c r="AE174" s="17">
        <v>0.71712634804821196</v>
      </c>
      <c r="AF174" s="17">
        <v>0.69613464680675197</v>
      </c>
    </row>
    <row r="175" spans="2:32" x14ac:dyDescent="0.5">
      <c r="B175" t="s">
        <v>142</v>
      </c>
      <c r="C175" s="17">
        <v>9.4014653036644802E-2</v>
      </c>
      <c r="D175" s="17">
        <v>9.7302012126703502E-2</v>
      </c>
      <c r="E175" s="17">
        <v>9.1034291914438598E-2</v>
      </c>
      <c r="F175" s="17"/>
      <c r="G175" s="17">
        <v>0.10645961983825999</v>
      </c>
      <c r="H175" s="17">
        <v>0.13170646943921399</v>
      </c>
      <c r="I175" s="17">
        <v>0.105382494591081</v>
      </c>
      <c r="J175" s="17">
        <v>6.9689213894541302E-2</v>
      </c>
      <c r="K175" s="17">
        <v>6.8380145911791798E-2</v>
      </c>
      <c r="L175" s="17">
        <v>9.6469977439442398E-2</v>
      </c>
      <c r="M175" s="17"/>
      <c r="N175" s="17">
        <v>5.8126179326837502E-2</v>
      </c>
      <c r="O175" s="17">
        <v>9.6911491601578303E-2</v>
      </c>
      <c r="P175" s="17">
        <v>7.7524410478879896E-2</v>
      </c>
      <c r="Q175" s="17">
        <v>7.0699888334794195E-2</v>
      </c>
      <c r="R175" s="17">
        <v>0</v>
      </c>
      <c r="S175" s="17">
        <v>0</v>
      </c>
      <c r="T175" s="17">
        <v>0.203914917244537</v>
      </c>
      <c r="U175" s="17">
        <v>0</v>
      </c>
      <c r="V175" s="17">
        <v>0.163813808558152</v>
      </c>
      <c r="W175" s="17">
        <v>0.113580937400871</v>
      </c>
      <c r="X175" s="17">
        <v>0.108593937750115</v>
      </c>
      <c r="Y175" s="17">
        <v>0</v>
      </c>
      <c r="Z175" s="17">
        <v>0</v>
      </c>
      <c r="AA175" s="17">
        <v>0</v>
      </c>
      <c r="AB175" s="17">
        <v>5.97872368918392E-2</v>
      </c>
      <c r="AC175" s="17">
        <v>7.7234964182389801E-2</v>
      </c>
      <c r="AD175" s="17"/>
      <c r="AE175" s="17">
        <v>0.124175256683821</v>
      </c>
      <c r="AF175" s="17">
        <v>7.5119810617534699E-2</v>
      </c>
    </row>
    <row r="176" spans="2:32" x14ac:dyDescent="0.5">
      <c r="B176" t="s">
        <v>99</v>
      </c>
      <c r="C176" s="17">
        <v>0.61020543420276596</v>
      </c>
      <c r="D176" s="17">
        <v>0.632584988082039</v>
      </c>
      <c r="E176" s="17">
        <v>0.58969791558126905</v>
      </c>
      <c r="F176" s="17"/>
      <c r="G176" s="17">
        <v>0.57456803928058797</v>
      </c>
      <c r="H176" s="17">
        <v>0.56659343266598405</v>
      </c>
      <c r="I176" s="17">
        <v>0.591417683963114</v>
      </c>
      <c r="J176" s="17">
        <v>0.68050675864251498</v>
      </c>
      <c r="K176" s="17">
        <v>0.60236415544496202</v>
      </c>
      <c r="L176" s="17">
        <v>0.62309463777853702</v>
      </c>
      <c r="M176" s="17"/>
      <c r="N176" s="17">
        <v>0.78199411873935598</v>
      </c>
      <c r="O176" s="17">
        <v>0.57987362343931903</v>
      </c>
      <c r="P176" s="17">
        <v>0.51730663432919199</v>
      </c>
      <c r="Q176" s="17">
        <v>0.71286791142954398</v>
      </c>
      <c r="R176" s="17">
        <v>0.74018303260876295</v>
      </c>
      <c r="S176" s="17">
        <v>0.76239619700834904</v>
      </c>
      <c r="T176" s="17">
        <v>0.35291534798681401</v>
      </c>
      <c r="U176" s="17">
        <v>0.89335656233987004</v>
      </c>
      <c r="V176" s="17">
        <v>0.473947399151327</v>
      </c>
      <c r="W176" s="17">
        <v>0.59351660357722302</v>
      </c>
      <c r="X176" s="17">
        <v>0.60716654118171998</v>
      </c>
      <c r="Y176" s="17">
        <v>0.74204482713197495</v>
      </c>
      <c r="Z176" s="17">
        <v>0.62346666313744303</v>
      </c>
      <c r="AA176" s="17">
        <v>0.95199144941495095</v>
      </c>
      <c r="AB176" s="17">
        <v>0.52569221201111604</v>
      </c>
      <c r="AC176" s="17">
        <v>0.57224176894952405</v>
      </c>
      <c r="AD176" s="17"/>
      <c r="AE176" s="17">
        <v>0.59295109136439195</v>
      </c>
      <c r="AF176" s="17">
        <v>0.62101483618921804</v>
      </c>
    </row>
    <row r="177" spans="2:32" x14ac:dyDescent="0.5">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row>
    <row r="178" spans="2:32" x14ac:dyDescent="0.5">
      <c r="B178" s="6" t="s">
        <v>160</v>
      </c>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row>
    <row r="179" spans="2:32" x14ac:dyDescent="0.5">
      <c r="B179" s="24" t="s">
        <v>57</v>
      </c>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row>
    <row r="180" spans="2:32" x14ac:dyDescent="0.5">
      <c r="B180" t="s">
        <v>147</v>
      </c>
      <c r="C180" s="17">
        <v>0.79983953763111504</v>
      </c>
      <c r="D180" s="17">
        <v>0.779701857000206</v>
      </c>
      <c r="E180" s="17">
        <v>0.81832826123410296</v>
      </c>
      <c r="F180" s="17"/>
      <c r="G180" s="17">
        <v>0.72366410527883396</v>
      </c>
      <c r="H180" s="17">
        <v>0.80904455005935505</v>
      </c>
      <c r="I180" s="17">
        <v>0.75314788097564001</v>
      </c>
      <c r="J180" s="17">
        <v>0.745670322265925</v>
      </c>
      <c r="K180" s="17">
        <v>0.84983570734379699</v>
      </c>
      <c r="L180" s="17">
        <v>0.84596764802068103</v>
      </c>
      <c r="M180" s="17"/>
      <c r="N180" s="17">
        <v>0.78431388638928001</v>
      </c>
      <c r="O180" s="17">
        <v>0.84833012999324997</v>
      </c>
      <c r="P180" s="17">
        <v>0.87728184404647502</v>
      </c>
      <c r="Q180" s="17">
        <v>0.78272789226233896</v>
      </c>
      <c r="R180" s="17">
        <v>0.81223319402351102</v>
      </c>
      <c r="S180" s="17">
        <v>0.77360432081060404</v>
      </c>
      <c r="T180" s="17">
        <v>0.78083464085787901</v>
      </c>
      <c r="U180" s="17">
        <v>0.67690520779547103</v>
      </c>
      <c r="V180" s="17">
        <v>0.84472941548577896</v>
      </c>
      <c r="W180" s="17">
        <v>0.75566979539491896</v>
      </c>
      <c r="X180" s="17">
        <v>0.77614473679656804</v>
      </c>
      <c r="Y180" s="17">
        <v>0.93101343514183599</v>
      </c>
      <c r="Z180" s="17">
        <v>0.73425579364052695</v>
      </c>
      <c r="AA180" s="17">
        <v>0.79622979425096796</v>
      </c>
      <c r="AB180" s="17">
        <v>0.84136928879645401</v>
      </c>
      <c r="AC180" s="17">
        <v>0.89413745344404605</v>
      </c>
      <c r="AD180" s="17"/>
      <c r="AE180" s="17">
        <v>0.79637459733621996</v>
      </c>
      <c r="AF180" s="17">
        <v>0.801418178551496</v>
      </c>
    </row>
    <row r="181" spans="2:32" x14ac:dyDescent="0.5">
      <c r="B181" t="s">
        <v>148</v>
      </c>
      <c r="C181" s="17">
        <v>0.75272665688676699</v>
      </c>
      <c r="D181" s="17">
        <v>0.78541232046679799</v>
      </c>
      <c r="E181" s="17">
        <v>0.72060026097320395</v>
      </c>
      <c r="F181" s="17"/>
      <c r="G181" s="17">
        <v>0.71126915977180205</v>
      </c>
      <c r="H181" s="17">
        <v>0.78424393588440899</v>
      </c>
      <c r="I181" s="17">
        <v>0.75109954605600804</v>
      </c>
      <c r="J181" s="17">
        <v>0.73078154550041996</v>
      </c>
      <c r="K181" s="17">
        <v>0.74463774763429003</v>
      </c>
      <c r="L181" s="17">
        <v>0.76897346507812103</v>
      </c>
      <c r="M181" s="17"/>
      <c r="N181" s="17">
        <v>0.75172736184937305</v>
      </c>
      <c r="O181" s="17">
        <v>0.76564029494423602</v>
      </c>
      <c r="P181" s="17">
        <v>0.81489186090732701</v>
      </c>
      <c r="Q181" s="17">
        <v>0.72843581230407295</v>
      </c>
      <c r="R181" s="17">
        <v>0.806590354386441</v>
      </c>
      <c r="S181" s="17">
        <v>0.69665827754277798</v>
      </c>
      <c r="T181" s="17">
        <v>0.71630194388203505</v>
      </c>
      <c r="U181" s="17">
        <v>0.55335505617328196</v>
      </c>
      <c r="V181" s="17">
        <v>0.780958777344537</v>
      </c>
      <c r="W181" s="17">
        <v>0.77555655048134198</v>
      </c>
      <c r="X181" s="17">
        <v>0.720041819411113</v>
      </c>
      <c r="Y181" s="17">
        <v>0.47066609465304998</v>
      </c>
      <c r="Z181" s="17">
        <v>0.72001514552560097</v>
      </c>
      <c r="AA181" s="17">
        <v>0.77586365871319496</v>
      </c>
      <c r="AB181" s="17">
        <v>0.75569019162998796</v>
      </c>
      <c r="AC181" s="17">
        <v>0.81736021622334998</v>
      </c>
      <c r="AD181" s="17"/>
      <c r="AE181" s="17">
        <v>0.753311960126544</v>
      </c>
      <c r="AF181" s="17">
        <v>0.75245999034520905</v>
      </c>
    </row>
    <row r="182" spans="2:32" x14ac:dyDescent="0.5">
      <c r="B182" t="s">
        <v>149</v>
      </c>
      <c r="C182" s="17">
        <v>0.60087802197955797</v>
      </c>
      <c r="D182" s="17">
        <v>0.61627267514344997</v>
      </c>
      <c r="E182" s="17">
        <v>0.58470084659571098</v>
      </c>
      <c r="F182" s="17"/>
      <c r="G182" s="17">
        <v>0.55994841303159104</v>
      </c>
      <c r="H182" s="17">
        <v>0.61667312251239204</v>
      </c>
      <c r="I182" s="17">
        <v>0.56800535496442595</v>
      </c>
      <c r="J182" s="17">
        <v>0.61506273604615402</v>
      </c>
      <c r="K182" s="17">
        <v>0.67081764765996399</v>
      </c>
      <c r="L182" s="17">
        <v>0.56669330039758503</v>
      </c>
      <c r="M182" s="17"/>
      <c r="N182" s="17">
        <v>0.60621468983165205</v>
      </c>
      <c r="O182" s="17">
        <v>0.62784165013176696</v>
      </c>
      <c r="P182" s="17">
        <v>0.63370489654023499</v>
      </c>
      <c r="Q182" s="17">
        <v>0.56830285082607002</v>
      </c>
      <c r="R182" s="17">
        <v>0.428171791347914</v>
      </c>
      <c r="S182" s="17">
        <v>0.65323885684410998</v>
      </c>
      <c r="T182" s="17">
        <v>0.67456471296032205</v>
      </c>
      <c r="U182" s="17">
        <v>0.50045910180530895</v>
      </c>
      <c r="V182" s="17">
        <v>0.65382369669673601</v>
      </c>
      <c r="W182" s="17">
        <v>0.56670630637564201</v>
      </c>
      <c r="X182" s="17">
        <v>0.52402001805423704</v>
      </c>
      <c r="Y182" s="17">
        <v>0.62154323987239801</v>
      </c>
      <c r="Z182" s="17">
        <v>0.51161942147589501</v>
      </c>
      <c r="AA182" s="17">
        <v>0.65230675940312099</v>
      </c>
      <c r="AB182" s="17">
        <v>0.50644930193525595</v>
      </c>
      <c r="AC182" s="17">
        <v>0.72614515742501196</v>
      </c>
      <c r="AD182" s="17"/>
      <c r="AE182" s="17">
        <v>0.61222726306489095</v>
      </c>
      <c r="AF182" s="17">
        <v>0.59570726148507602</v>
      </c>
    </row>
    <row r="183" spans="2:32" x14ac:dyDescent="0.5">
      <c r="B183" t="s">
        <v>150</v>
      </c>
      <c r="C183" s="17">
        <v>0.55823243616529605</v>
      </c>
      <c r="D183" s="17">
        <v>0.58601020995133501</v>
      </c>
      <c r="E183" s="17">
        <v>0.53007286862357506</v>
      </c>
      <c r="F183" s="17"/>
      <c r="G183" s="17">
        <v>0.69168087329665195</v>
      </c>
      <c r="H183" s="17">
        <v>0.660369369210145</v>
      </c>
      <c r="I183" s="17">
        <v>0.61502704205629199</v>
      </c>
      <c r="J183" s="17">
        <v>0.59158021989227805</v>
      </c>
      <c r="K183" s="17">
        <v>0.48814436059791499</v>
      </c>
      <c r="L183" s="17">
        <v>0.45037688225109002</v>
      </c>
      <c r="M183" s="17"/>
      <c r="N183" s="17">
        <v>0.54787436084438501</v>
      </c>
      <c r="O183" s="17">
        <v>0.56179952890380702</v>
      </c>
      <c r="P183" s="17">
        <v>0.56801334113154101</v>
      </c>
      <c r="Q183" s="17">
        <v>0.54396109502254397</v>
      </c>
      <c r="R183" s="17">
        <v>0.51923377451762398</v>
      </c>
      <c r="S183" s="17">
        <v>0.65714534979527495</v>
      </c>
      <c r="T183" s="17">
        <v>0.57530427914087801</v>
      </c>
      <c r="U183" s="17">
        <v>0.45868476020829002</v>
      </c>
      <c r="V183" s="17">
        <v>0.56906020134822899</v>
      </c>
      <c r="W183" s="17">
        <v>0.60288639179636205</v>
      </c>
      <c r="X183" s="17">
        <v>0.47728370838284701</v>
      </c>
      <c r="Y183" s="17">
        <v>0.85099490416395696</v>
      </c>
      <c r="Z183" s="17">
        <v>0.49476803443404199</v>
      </c>
      <c r="AA183" s="17">
        <v>0.53987649037555396</v>
      </c>
      <c r="AB183" s="17">
        <v>0.34686711475695697</v>
      </c>
      <c r="AC183" s="17">
        <v>0.57029645472585</v>
      </c>
      <c r="AD183" s="17"/>
      <c r="AE183" s="17">
        <v>0.64879110447237698</v>
      </c>
      <c r="AF183" s="17">
        <v>0.516973537795404</v>
      </c>
    </row>
    <row r="184" spans="2:32" x14ac:dyDescent="0.5">
      <c r="B184" t="s">
        <v>151</v>
      </c>
      <c r="C184" s="17">
        <v>0.54458947883735698</v>
      </c>
      <c r="D184" s="17">
        <v>0.58126430701409804</v>
      </c>
      <c r="E184" s="17">
        <v>0.50788366846940303</v>
      </c>
      <c r="F184" s="17"/>
      <c r="G184" s="17">
        <v>0.73047515786404205</v>
      </c>
      <c r="H184" s="17">
        <v>0.74614746126740195</v>
      </c>
      <c r="I184" s="17">
        <v>0.59228980845650303</v>
      </c>
      <c r="J184" s="17">
        <v>0.60472132095568498</v>
      </c>
      <c r="K184" s="17">
        <v>0.4768499513076</v>
      </c>
      <c r="L184" s="17">
        <v>0.34878042925504898</v>
      </c>
      <c r="M184" s="17"/>
      <c r="N184" s="17">
        <v>0.49282155665997701</v>
      </c>
      <c r="O184" s="17">
        <v>0.570998522405463</v>
      </c>
      <c r="P184" s="17">
        <v>0.60177823270485198</v>
      </c>
      <c r="Q184" s="17">
        <v>0.48312985046783902</v>
      </c>
      <c r="R184" s="17">
        <v>0.62446638804702104</v>
      </c>
      <c r="S184" s="17">
        <v>0.43147415026464597</v>
      </c>
      <c r="T184" s="17">
        <v>0.52595527018539701</v>
      </c>
      <c r="U184" s="17">
        <v>0.55321437223040704</v>
      </c>
      <c r="V184" s="17">
        <v>0.60382382800082901</v>
      </c>
      <c r="W184" s="17">
        <v>0.57258647782710403</v>
      </c>
      <c r="X184" s="17">
        <v>0.62249236934189101</v>
      </c>
      <c r="Y184" s="17">
        <v>0.55233722094492999</v>
      </c>
      <c r="Z184" s="17">
        <v>0.469850297364582</v>
      </c>
      <c r="AA184" s="17">
        <v>0.48603437456446302</v>
      </c>
      <c r="AB184" s="17">
        <v>0.54624707202066902</v>
      </c>
      <c r="AC184" s="17">
        <v>0.34000001704476202</v>
      </c>
      <c r="AD184" s="17"/>
      <c r="AE184" s="17">
        <v>0.60154376360446704</v>
      </c>
      <c r="AF184" s="17">
        <v>0.51864087456937202</v>
      </c>
    </row>
    <row r="185" spans="2:32" x14ac:dyDescent="0.5">
      <c r="B185" t="s">
        <v>152</v>
      </c>
      <c r="C185" s="17">
        <v>0.45793716979096799</v>
      </c>
      <c r="D185" s="17">
        <v>0.43631254555972698</v>
      </c>
      <c r="E185" s="17">
        <v>0.47658061466782198</v>
      </c>
      <c r="F185" s="17"/>
      <c r="G185" s="17">
        <v>0.69416344917380501</v>
      </c>
      <c r="H185" s="17">
        <v>0.58070470264294005</v>
      </c>
      <c r="I185" s="17">
        <v>0.47199030064817399</v>
      </c>
      <c r="J185" s="17">
        <v>0.39233933277354999</v>
      </c>
      <c r="K185" s="17">
        <v>0.42223535871690998</v>
      </c>
      <c r="L185" s="17">
        <v>0.36619454414436198</v>
      </c>
      <c r="M185" s="17"/>
      <c r="N185" s="17">
        <v>0.51947138133889703</v>
      </c>
      <c r="O185" s="17">
        <v>0.50591766139144101</v>
      </c>
      <c r="P185" s="17">
        <v>0.43184534980230899</v>
      </c>
      <c r="Q185" s="17">
        <v>0.485961897752337</v>
      </c>
      <c r="R185" s="17">
        <v>0.50640582609724505</v>
      </c>
      <c r="S185" s="17">
        <v>0.316577279915502</v>
      </c>
      <c r="T185" s="17">
        <v>0.38970796587759599</v>
      </c>
      <c r="U185" s="17">
        <v>0.46476904841896299</v>
      </c>
      <c r="V185" s="17">
        <v>0.46043615129301702</v>
      </c>
      <c r="W185" s="17">
        <v>0.421750693619381</v>
      </c>
      <c r="X185" s="17">
        <v>0.44730226252061001</v>
      </c>
      <c r="Y185" s="17">
        <v>0.71699359221285297</v>
      </c>
      <c r="Z185" s="17">
        <v>0.40528690285421998</v>
      </c>
      <c r="AA185" s="17">
        <v>0.410083452829063</v>
      </c>
      <c r="AB185" s="17">
        <v>0.49311120968565503</v>
      </c>
      <c r="AC185" s="17">
        <v>0.451481599487428</v>
      </c>
      <c r="AD185" s="17"/>
      <c r="AE185" s="17">
        <v>0.551938160252882</v>
      </c>
      <c r="AF185" s="17">
        <v>0.41510993541748997</v>
      </c>
    </row>
    <row r="186" spans="2:32" x14ac:dyDescent="0.5">
      <c r="B186" t="s">
        <v>153</v>
      </c>
      <c r="C186" s="17">
        <v>0.33922917960534799</v>
      </c>
      <c r="D186" s="17">
        <v>0.29935638105350598</v>
      </c>
      <c r="E186" s="17">
        <v>0.37855880782898699</v>
      </c>
      <c r="F186" s="17"/>
      <c r="G186" s="17">
        <v>0.40571216664571202</v>
      </c>
      <c r="H186" s="17">
        <v>0.36759592423821902</v>
      </c>
      <c r="I186" s="17">
        <v>0.32241977360118201</v>
      </c>
      <c r="J186" s="17">
        <v>0.27393702728131297</v>
      </c>
      <c r="K186" s="17">
        <v>0.36020307045926703</v>
      </c>
      <c r="L186" s="17">
        <v>0.336610035614402</v>
      </c>
      <c r="M186" s="17"/>
      <c r="N186" s="17">
        <v>0.29046396700671601</v>
      </c>
      <c r="O186" s="17">
        <v>0.325046374649478</v>
      </c>
      <c r="P186" s="17">
        <v>0.54870674586151102</v>
      </c>
      <c r="Q186" s="17">
        <v>0.38689012709095699</v>
      </c>
      <c r="R186" s="17">
        <v>0.50076298646017603</v>
      </c>
      <c r="S186" s="17">
        <v>0.46254712628177602</v>
      </c>
      <c r="T186" s="17">
        <v>0.33614459826052601</v>
      </c>
      <c r="U186" s="17">
        <v>0.33912207056180799</v>
      </c>
      <c r="V186" s="17">
        <v>0.30773898480866502</v>
      </c>
      <c r="W186" s="17">
        <v>0.36878516641604397</v>
      </c>
      <c r="X186" s="17">
        <v>0.31497210011020599</v>
      </c>
      <c r="Y186" s="17">
        <v>0.233642936126087</v>
      </c>
      <c r="Z186" s="17">
        <v>0.21727316441691499</v>
      </c>
      <c r="AA186" s="17">
        <v>0.40654647697859803</v>
      </c>
      <c r="AB186" s="17">
        <v>0.42217198897255898</v>
      </c>
      <c r="AC186" s="17">
        <v>0.13857077714140001</v>
      </c>
      <c r="AD186" s="17"/>
      <c r="AE186" s="17">
        <v>0.415788703812278</v>
      </c>
      <c r="AF186" s="17">
        <v>0.30434834834367602</v>
      </c>
    </row>
    <row r="187" spans="2:32" x14ac:dyDescent="0.5">
      <c r="B187" t="s">
        <v>154</v>
      </c>
      <c r="C187" s="17">
        <v>0.21908015829098801</v>
      </c>
      <c r="D187" s="17">
        <v>0.22525969237631099</v>
      </c>
      <c r="E187" s="17">
        <v>0.21399001852931401</v>
      </c>
      <c r="F187" s="17"/>
      <c r="G187" s="17">
        <v>0.40533945058031401</v>
      </c>
      <c r="H187" s="17">
        <v>0.33484644559594401</v>
      </c>
      <c r="I187" s="17">
        <v>0.28870822458238199</v>
      </c>
      <c r="J187" s="17">
        <v>0.23157895179358201</v>
      </c>
      <c r="K187" s="17">
        <v>0.142572615767107</v>
      </c>
      <c r="L187" s="17">
        <v>9.5956086567480794E-2</v>
      </c>
      <c r="M187" s="17"/>
      <c r="N187" s="17">
        <v>0.17353251916901</v>
      </c>
      <c r="O187" s="17">
        <v>0.25437424536223302</v>
      </c>
      <c r="P187" s="17">
        <v>0.21150696821663201</v>
      </c>
      <c r="Q187" s="17">
        <v>0.29672642717046999</v>
      </c>
      <c r="R187" s="17">
        <v>0.107350662983714</v>
      </c>
      <c r="S187" s="17">
        <v>0.200418996991896</v>
      </c>
      <c r="T187" s="17">
        <v>0.25805288246594799</v>
      </c>
      <c r="U187" s="17">
        <v>0.14272769518859699</v>
      </c>
      <c r="V187" s="17">
        <v>0.21819992540128699</v>
      </c>
      <c r="W187" s="17">
        <v>0.17584327402609801</v>
      </c>
      <c r="X187" s="17">
        <v>0.23050103101949801</v>
      </c>
      <c r="Y187" s="17">
        <v>0.389839227808013</v>
      </c>
      <c r="Z187" s="17">
        <v>0.28912103097794301</v>
      </c>
      <c r="AA187" s="17">
        <v>0.340625460852919</v>
      </c>
      <c r="AB187" s="17">
        <v>0.159603071356163</v>
      </c>
      <c r="AC187" s="17">
        <v>0.243244471881813</v>
      </c>
      <c r="AD187" s="17"/>
      <c r="AE187" s="17">
        <v>0.26895789071065102</v>
      </c>
      <c r="AF187" s="17">
        <v>0.19635566011434399</v>
      </c>
    </row>
    <row r="188" spans="2:32" x14ac:dyDescent="0.5">
      <c r="B188" t="s">
        <v>155</v>
      </c>
      <c r="C188" s="17">
        <v>0.207027738219632</v>
      </c>
      <c r="D188" s="17">
        <v>0.19989197197044101</v>
      </c>
      <c r="E188" s="17">
        <v>0.21284309049012601</v>
      </c>
      <c r="F188" s="17"/>
      <c r="G188" s="17">
        <v>0.42148586171911401</v>
      </c>
      <c r="H188" s="17">
        <v>0.36232616141748197</v>
      </c>
      <c r="I188" s="17">
        <v>0.27499172727719401</v>
      </c>
      <c r="J188" s="17">
        <v>0.193620056569142</v>
      </c>
      <c r="K188" s="17">
        <v>0.18865658206741301</v>
      </c>
      <c r="L188" s="17">
        <v>2.86223854036604E-2</v>
      </c>
      <c r="M188" s="17"/>
      <c r="N188" s="17">
        <v>0.255669609259571</v>
      </c>
      <c r="O188" s="17">
        <v>0.21897123676147501</v>
      </c>
      <c r="P188" s="17">
        <v>0.13567836112697201</v>
      </c>
      <c r="Q188" s="17">
        <v>0.18401144249236601</v>
      </c>
      <c r="R188" s="17">
        <v>0.32082112836420101</v>
      </c>
      <c r="S188" s="17">
        <v>8.2813373767930298E-2</v>
      </c>
      <c r="T188" s="17">
        <v>0.23190589930974601</v>
      </c>
      <c r="U188" s="17">
        <v>0.13835957852792799</v>
      </c>
      <c r="V188" s="17">
        <v>0.200491824361477</v>
      </c>
      <c r="W188" s="17">
        <v>0.21716921526472099</v>
      </c>
      <c r="X188" s="17">
        <v>0.23001761998338499</v>
      </c>
      <c r="Y188" s="17">
        <v>0.23592293084819599</v>
      </c>
      <c r="Z188" s="17">
        <v>0.13133283988233299</v>
      </c>
      <c r="AA188" s="17">
        <v>0.18740578833260299</v>
      </c>
      <c r="AB188" s="17">
        <v>0.12232814623298199</v>
      </c>
      <c r="AC188" s="17">
        <v>0.23788871189618199</v>
      </c>
      <c r="AD188" s="17"/>
      <c r="AE188" s="17">
        <v>0.24705267315725499</v>
      </c>
      <c r="AF188" s="17">
        <v>0.188792214732768</v>
      </c>
    </row>
    <row r="189" spans="2:32" x14ac:dyDescent="0.5">
      <c r="B189" t="s">
        <v>156</v>
      </c>
      <c r="C189" s="17">
        <v>0.19273889991992099</v>
      </c>
      <c r="D189" s="17">
        <v>0.232611269599485</v>
      </c>
      <c r="E189" s="17">
        <v>0.15537814369854699</v>
      </c>
      <c r="F189" s="17"/>
      <c r="G189" s="17">
        <v>0.103581609836686</v>
      </c>
      <c r="H189" s="17">
        <v>0.21617497973240901</v>
      </c>
      <c r="I189" s="17">
        <v>0.170450532220596</v>
      </c>
      <c r="J189" s="17">
        <v>0.20865476656045701</v>
      </c>
      <c r="K189" s="17">
        <v>0.22703373939333099</v>
      </c>
      <c r="L189" s="17">
        <v>0.188097947020548</v>
      </c>
      <c r="M189" s="17"/>
      <c r="N189" s="17">
        <v>0.20477705673246999</v>
      </c>
      <c r="O189" s="17">
        <v>0.27220457006306398</v>
      </c>
      <c r="P189" s="17">
        <v>0.19318329985831401</v>
      </c>
      <c r="Q189" s="17">
        <v>9.11935193494149E-2</v>
      </c>
      <c r="R189" s="17">
        <v>0.216883434210873</v>
      </c>
      <c r="S189" s="17">
        <v>0.15601045862455201</v>
      </c>
      <c r="T189" s="17">
        <v>0.26210809355036502</v>
      </c>
      <c r="U189" s="17">
        <v>9.4607223503649501E-2</v>
      </c>
      <c r="V189" s="17">
        <v>0.156799627979473</v>
      </c>
      <c r="W189" s="17">
        <v>0.171021901738965</v>
      </c>
      <c r="X189" s="17">
        <v>0.16238796275435699</v>
      </c>
      <c r="Y189" s="17">
        <v>0.16097644531430799</v>
      </c>
      <c r="Z189" s="17">
        <v>0.173322788728619</v>
      </c>
      <c r="AA189" s="17">
        <v>0.29192642808576702</v>
      </c>
      <c r="AB189" s="17">
        <v>4.5940323891943302E-2</v>
      </c>
      <c r="AC189" s="17">
        <v>0.17639743803861499</v>
      </c>
      <c r="AD189" s="17"/>
      <c r="AE189" s="17">
        <v>0.30922089009419101</v>
      </c>
      <c r="AF189" s="17">
        <v>0.13966923045187701</v>
      </c>
    </row>
    <row r="190" spans="2:32" x14ac:dyDescent="0.5">
      <c r="B190" t="s">
        <v>157</v>
      </c>
      <c r="C190" s="17">
        <v>0.15173610116536401</v>
      </c>
      <c r="D190" s="17">
        <v>0.153096487169332</v>
      </c>
      <c r="E190" s="17">
        <v>0.14923391609629</v>
      </c>
      <c r="F190" s="17"/>
      <c r="G190" s="17">
        <v>0.24083647061574301</v>
      </c>
      <c r="H190" s="17">
        <v>0.22048021335434601</v>
      </c>
      <c r="I190" s="17">
        <v>0.17425282206527401</v>
      </c>
      <c r="J190" s="17">
        <v>0.14205865498556899</v>
      </c>
      <c r="K190" s="17">
        <v>0.121218359280501</v>
      </c>
      <c r="L190" s="17">
        <v>9.6908674695044397E-2</v>
      </c>
      <c r="M190" s="17"/>
      <c r="N190" s="17">
        <v>9.8574811232533102E-2</v>
      </c>
      <c r="O190" s="17">
        <v>0.12898339409193099</v>
      </c>
      <c r="P190" s="17">
        <v>0.176740697250414</v>
      </c>
      <c r="Q190" s="17">
        <v>0.112725849575937</v>
      </c>
      <c r="R190" s="17">
        <v>0.39123021523301699</v>
      </c>
      <c r="S190" s="17">
        <v>0.161327195913745</v>
      </c>
      <c r="T190" s="17">
        <v>0.21125249164131901</v>
      </c>
      <c r="U190" s="17">
        <v>0.14226867792866099</v>
      </c>
      <c r="V190" s="17">
        <v>0.14934472851890701</v>
      </c>
      <c r="W190" s="17">
        <v>0.164648223169402</v>
      </c>
      <c r="X190" s="17">
        <v>0.111322749449471</v>
      </c>
      <c r="Y190" s="17">
        <v>0.31473684199843399</v>
      </c>
      <c r="Z190" s="17">
        <v>0.14661236200399899</v>
      </c>
      <c r="AA190" s="17">
        <v>0.23687285097056801</v>
      </c>
      <c r="AB190" s="17">
        <v>7.3475498795942201E-2</v>
      </c>
      <c r="AC190" s="17">
        <v>0.25024900705962999</v>
      </c>
      <c r="AD190" s="17"/>
      <c r="AE190" s="17">
        <v>0.19768011614835199</v>
      </c>
      <c r="AF190" s="17">
        <v>0.13080382068548699</v>
      </c>
    </row>
    <row r="191" spans="2:32" x14ac:dyDescent="0.5">
      <c r="B191" t="s">
        <v>158</v>
      </c>
      <c r="C191" s="17">
        <v>0.15087366646367401</v>
      </c>
      <c r="D191" s="17">
        <v>0.171475450340909</v>
      </c>
      <c r="E191" s="17">
        <v>0.12999476141275401</v>
      </c>
      <c r="F191" s="17"/>
      <c r="G191" s="17">
        <v>0.235013581981599</v>
      </c>
      <c r="H191" s="17">
        <v>0.25372719561047702</v>
      </c>
      <c r="I191" s="17">
        <v>0.2152292286728</v>
      </c>
      <c r="J191" s="17">
        <v>0.174000509903697</v>
      </c>
      <c r="K191" s="17">
        <v>0.136344149982706</v>
      </c>
      <c r="L191" s="17">
        <v>2.2775166532780701E-2</v>
      </c>
      <c r="M191" s="17"/>
      <c r="N191" s="17">
        <v>0.164861198187812</v>
      </c>
      <c r="O191" s="17">
        <v>0.19302133285974099</v>
      </c>
      <c r="P191" s="17">
        <v>8.5597633429202097E-2</v>
      </c>
      <c r="Q191" s="17">
        <v>5.8867076923889601E-2</v>
      </c>
      <c r="R191" s="17">
        <v>0.216883434210873</v>
      </c>
      <c r="S191" s="17">
        <v>0.164820974661672</v>
      </c>
      <c r="T191" s="17">
        <v>0.16202673610787799</v>
      </c>
      <c r="U191" s="17">
        <v>9.3941283506729506E-2</v>
      </c>
      <c r="V191" s="17">
        <v>0.201910061151652</v>
      </c>
      <c r="W191" s="17">
        <v>0.12619192329456</v>
      </c>
      <c r="X191" s="17">
        <v>0.17122698838421699</v>
      </c>
      <c r="Y191" s="17">
        <v>0.159876217635541</v>
      </c>
      <c r="Z191" s="17">
        <v>0.12788414475002799</v>
      </c>
      <c r="AA191" s="17">
        <v>6.3977728357887106E-2</v>
      </c>
      <c r="AB191" s="17">
        <v>0.112691794343556</v>
      </c>
      <c r="AC191" s="17">
        <v>0.17183740507324899</v>
      </c>
      <c r="AD191" s="17"/>
      <c r="AE191" s="17">
        <v>0.25237426921357897</v>
      </c>
      <c r="AF191" s="17">
        <v>0.104629578165682</v>
      </c>
    </row>
    <row r="192" spans="2:32" x14ac:dyDescent="0.5">
      <c r="B192" t="s">
        <v>159</v>
      </c>
      <c r="C192" s="17">
        <v>9.2983139371120099E-2</v>
      </c>
      <c r="D192" s="17">
        <v>0.115512864265232</v>
      </c>
      <c r="E192" s="17">
        <v>7.1813670436632907E-2</v>
      </c>
      <c r="F192" s="17"/>
      <c r="G192" s="17">
        <v>0.21600005505512501</v>
      </c>
      <c r="H192" s="17">
        <v>0.17132163499623501</v>
      </c>
      <c r="I192" s="17">
        <v>7.4347661345312899E-2</v>
      </c>
      <c r="J192" s="17">
        <v>0.10155077130113201</v>
      </c>
      <c r="K192" s="17">
        <v>5.4328155112617398E-2</v>
      </c>
      <c r="L192" s="17">
        <v>3.86805600782427E-2</v>
      </c>
      <c r="M192" s="17"/>
      <c r="N192" s="17">
        <v>0.148888994711176</v>
      </c>
      <c r="O192" s="17">
        <v>7.2052737580372894E-2</v>
      </c>
      <c r="P192" s="17">
        <v>8.0103553311553596E-2</v>
      </c>
      <c r="Q192" s="17">
        <v>0.13336497886823601</v>
      </c>
      <c r="R192" s="17">
        <v>9.1061983169710106E-2</v>
      </c>
      <c r="S192" s="17">
        <v>7.4853027708039699E-2</v>
      </c>
      <c r="T192" s="17">
        <v>0.13253524555294099</v>
      </c>
      <c r="U192" s="17">
        <v>0.10562767350537</v>
      </c>
      <c r="V192" s="17">
        <v>5.8853365419503097E-2</v>
      </c>
      <c r="W192" s="17">
        <v>8.1719192503862101E-2</v>
      </c>
      <c r="X192" s="17">
        <v>6.1061322312779803E-2</v>
      </c>
      <c r="Y192" s="17">
        <v>0.172268703858588</v>
      </c>
      <c r="Z192" s="17">
        <v>1.70145395644671E-2</v>
      </c>
      <c r="AA192" s="17">
        <v>0.20862015631844599</v>
      </c>
      <c r="AB192" s="17">
        <v>4.5940323891943302E-2</v>
      </c>
      <c r="AC192" s="17">
        <v>0.13225597694930599</v>
      </c>
      <c r="AD192" s="17"/>
      <c r="AE192" s="17">
        <v>0.103671438454133</v>
      </c>
      <c r="AF192" s="17">
        <v>8.8113506746690495E-2</v>
      </c>
    </row>
    <row r="193" spans="2:32" x14ac:dyDescent="0.5">
      <c r="B193" t="s">
        <v>55</v>
      </c>
      <c r="C193" s="17">
        <v>4.2638446097823399E-2</v>
      </c>
      <c r="D193" s="17">
        <v>3.5243663699054101E-2</v>
      </c>
      <c r="E193" s="17">
        <v>4.9857468963840697E-2</v>
      </c>
      <c r="F193" s="17"/>
      <c r="G193" s="17">
        <v>2.6833539467318299E-2</v>
      </c>
      <c r="H193" s="17">
        <v>8.8496291018279605E-3</v>
      </c>
      <c r="I193" s="17">
        <v>5.53512865233921E-2</v>
      </c>
      <c r="J193" s="17">
        <v>7.5767382356817695E-2</v>
      </c>
      <c r="K193" s="17">
        <v>3.2113356157309397E-2</v>
      </c>
      <c r="L193" s="17">
        <v>4.6596320611396597E-2</v>
      </c>
      <c r="M193" s="17"/>
      <c r="N193" s="17">
        <v>7.2697152086454997E-2</v>
      </c>
      <c r="O193" s="17">
        <v>1.6548943384968699E-2</v>
      </c>
      <c r="P193" s="17">
        <v>4.0142472713086803E-2</v>
      </c>
      <c r="Q193" s="17">
        <v>0</v>
      </c>
      <c r="R193" s="17">
        <v>9.6704822806779306E-2</v>
      </c>
      <c r="S193" s="17">
        <v>7.5953970489114495E-2</v>
      </c>
      <c r="T193" s="17">
        <v>5.7970149150362499E-2</v>
      </c>
      <c r="U193" s="17">
        <v>0.12999552842300599</v>
      </c>
      <c r="V193" s="17">
        <v>6.6390452269534397E-2</v>
      </c>
      <c r="W193" s="17">
        <v>2.9404928521585098E-2</v>
      </c>
      <c r="X193" s="17">
        <v>3.6070810158181102E-2</v>
      </c>
      <c r="Y193" s="17">
        <v>0</v>
      </c>
      <c r="Z193" s="17">
        <v>5.1858707525328097E-2</v>
      </c>
      <c r="AA193" s="17">
        <v>3.08808445256065E-2</v>
      </c>
      <c r="AB193" s="17">
        <v>3.88774187737813E-2</v>
      </c>
      <c r="AC193" s="17">
        <v>0</v>
      </c>
      <c r="AD193" s="17"/>
      <c r="AE193" s="17">
        <v>2.6753450702559099E-2</v>
      </c>
      <c r="AF193" s="17">
        <v>4.9875714742245197E-2</v>
      </c>
    </row>
    <row r="194" spans="2:32" x14ac:dyDescent="0.5">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row>
    <row r="195" spans="2:32" x14ac:dyDescent="0.5">
      <c r="B195" s="6" t="s">
        <v>161</v>
      </c>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row>
    <row r="196" spans="2:32" x14ac:dyDescent="0.5">
      <c r="B196" s="24" t="s">
        <v>57</v>
      </c>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row>
    <row r="197" spans="2:32" x14ac:dyDescent="0.5">
      <c r="B197" t="s">
        <v>153</v>
      </c>
      <c r="C197" s="17">
        <v>0.197574957973532</v>
      </c>
      <c r="D197" s="17">
        <v>0.18874195641903599</v>
      </c>
      <c r="E197" s="17">
        <v>0.20480494176710601</v>
      </c>
      <c r="F197" s="17"/>
      <c r="G197" s="17">
        <v>0.28911420025879397</v>
      </c>
      <c r="H197" s="17">
        <v>0.23227249323156299</v>
      </c>
      <c r="I197" s="17">
        <v>0.22902179884860299</v>
      </c>
      <c r="J197" s="17">
        <v>0.14843973199605501</v>
      </c>
      <c r="K197" s="17">
        <v>0.193170380223571</v>
      </c>
      <c r="L197" s="17">
        <v>0.16307047671130401</v>
      </c>
      <c r="M197" s="17"/>
      <c r="N197" s="17">
        <v>0.183915204753136</v>
      </c>
      <c r="O197" s="17">
        <v>0.186369002585723</v>
      </c>
      <c r="P197" s="17">
        <v>0.286518203954095</v>
      </c>
      <c r="Q197" s="17">
        <v>0.22042330999543699</v>
      </c>
      <c r="R197" s="17">
        <v>0.30794541738058301</v>
      </c>
      <c r="S197" s="17">
        <v>0.19562728208838501</v>
      </c>
      <c r="T197" s="17">
        <v>0.20932975157978501</v>
      </c>
      <c r="U197" s="17">
        <v>9.3999924902885598E-2</v>
      </c>
      <c r="V197" s="17">
        <v>0.16980861211325601</v>
      </c>
      <c r="W197" s="17">
        <v>0.20982862682324699</v>
      </c>
      <c r="X197" s="17">
        <v>0.124566214906649</v>
      </c>
      <c r="Y197" s="17">
        <v>0.22355529740944799</v>
      </c>
      <c r="Z197" s="17">
        <v>0.18013333915566701</v>
      </c>
      <c r="AA197" s="17">
        <v>0.20635262905148799</v>
      </c>
      <c r="AB197" s="17">
        <v>0.35988458609283502</v>
      </c>
      <c r="AC197" s="17">
        <v>0.10009985552471801</v>
      </c>
      <c r="AD197" s="17"/>
      <c r="AE197" s="17">
        <v>0.20463254343448001</v>
      </c>
      <c r="AF197" s="17">
        <v>0.19435949327298299</v>
      </c>
    </row>
    <row r="198" spans="2:32" x14ac:dyDescent="0.5">
      <c r="B198" t="s">
        <v>148</v>
      </c>
      <c r="C198" s="17">
        <v>0.13936763318991799</v>
      </c>
      <c r="D198" s="17">
        <v>0.153968036954932</v>
      </c>
      <c r="E198" s="17">
        <v>0.12417684415719001</v>
      </c>
      <c r="F198" s="17"/>
      <c r="G198" s="17">
        <v>0.24869089689277299</v>
      </c>
      <c r="H198" s="17">
        <v>0.122339976196517</v>
      </c>
      <c r="I198" s="17">
        <v>0.16779879623059901</v>
      </c>
      <c r="J198" s="17">
        <v>0.11845365418158001</v>
      </c>
      <c r="K198" s="17">
        <v>7.72935794455296E-2</v>
      </c>
      <c r="L198" s="17">
        <v>0.15251371485816201</v>
      </c>
      <c r="M198" s="17"/>
      <c r="N198" s="17">
        <v>0.115011637897668</v>
      </c>
      <c r="O198" s="17">
        <v>0.151619288183999</v>
      </c>
      <c r="P198" s="17">
        <v>7.52581184907649E-2</v>
      </c>
      <c r="Q198" s="17">
        <v>9.4059944911577806E-2</v>
      </c>
      <c r="R198" s="17">
        <v>0.19281756907959299</v>
      </c>
      <c r="S198" s="17">
        <v>0.19231878839500899</v>
      </c>
      <c r="T198" s="17">
        <v>0.11123024392172499</v>
      </c>
      <c r="U198" s="17">
        <v>8.1277966041884697E-2</v>
      </c>
      <c r="V198" s="17">
        <v>0.16753740666109199</v>
      </c>
      <c r="W198" s="17">
        <v>0.13556616560392601</v>
      </c>
      <c r="X198" s="17">
        <v>0.149950471756301</v>
      </c>
      <c r="Y198" s="17">
        <v>8.0018530977878893E-2</v>
      </c>
      <c r="Z198" s="17">
        <v>0.22107542049321399</v>
      </c>
      <c r="AA198" s="17">
        <v>9.4637564446159297E-2</v>
      </c>
      <c r="AB198" s="17">
        <v>0.13914301202728299</v>
      </c>
      <c r="AC198" s="17">
        <v>0.24064875593733601</v>
      </c>
      <c r="AD198" s="17"/>
      <c r="AE198" s="17">
        <v>8.1945540380392798E-2</v>
      </c>
      <c r="AF198" s="17">
        <v>0.16552937270866799</v>
      </c>
    </row>
    <row r="199" spans="2:32" x14ac:dyDescent="0.5">
      <c r="B199" t="s">
        <v>152</v>
      </c>
      <c r="C199" s="17">
        <v>0.119714869509947</v>
      </c>
      <c r="D199" s="17">
        <v>0.12865359758186101</v>
      </c>
      <c r="E199" s="17">
        <v>0.11162230189185</v>
      </c>
      <c r="F199" s="17"/>
      <c r="G199" s="17">
        <v>0.227059494865476</v>
      </c>
      <c r="H199" s="17">
        <v>0.112950990952859</v>
      </c>
      <c r="I199" s="17">
        <v>0.147355116957264</v>
      </c>
      <c r="J199" s="17">
        <v>0.104281040883802</v>
      </c>
      <c r="K199" s="17">
        <v>8.5835098206686194E-2</v>
      </c>
      <c r="L199" s="17">
        <v>0.105063497969344</v>
      </c>
      <c r="M199" s="17"/>
      <c r="N199" s="17">
        <v>0.14753492182189301</v>
      </c>
      <c r="O199" s="17">
        <v>0.12770350533425201</v>
      </c>
      <c r="P199" s="17">
        <v>7.5895874448005302E-2</v>
      </c>
      <c r="Q199" s="17">
        <v>0.12038568983919699</v>
      </c>
      <c r="R199" s="17">
        <v>0.19281756907959299</v>
      </c>
      <c r="S199" s="17">
        <v>7.97629496095561E-2</v>
      </c>
      <c r="T199" s="17">
        <v>8.2350765399607603E-2</v>
      </c>
      <c r="U199" s="17">
        <v>9.1607460889926703E-2</v>
      </c>
      <c r="V199" s="17">
        <v>0.169326143221803</v>
      </c>
      <c r="W199" s="17">
        <v>0.10377240292041599</v>
      </c>
      <c r="X199" s="17">
        <v>5.5085841451800198E-2</v>
      </c>
      <c r="Y199" s="17">
        <v>7.6046713212655506E-2</v>
      </c>
      <c r="Z199" s="17">
        <v>0.100691442965779</v>
      </c>
      <c r="AA199" s="17">
        <v>0.21238152551418901</v>
      </c>
      <c r="AB199" s="17">
        <v>0.123258853639891</v>
      </c>
      <c r="AC199" s="17">
        <v>0.17172105184519401</v>
      </c>
      <c r="AD199" s="17"/>
      <c r="AE199" s="17">
        <v>0.110651137552586</v>
      </c>
      <c r="AF199" s="17">
        <v>0.123844342730695</v>
      </c>
    </row>
    <row r="200" spans="2:32" x14ac:dyDescent="0.5">
      <c r="B200" t="s">
        <v>147</v>
      </c>
      <c r="C200" s="17">
        <v>0.114161732402358</v>
      </c>
      <c r="D200" s="17">
        <v>0.122046768028478</v>
      </c>
      <c r="E200" s="17">
        <v>0.107054782709812</v>
      </c>
      <c r="F200" s="17"/>
      <c r="G200" s="17">
        <v>0.151921576775886</v>
      </c>
      <c r="H200" s="17">
        <v>9.29385896543201E-2</v>
      </c>
      <c r="I200" s="17">
        <v>0.110154275083298</v>
      </c>
      <c r="J200" s="17">
        <v>0.120926771075548</v>
      </c>
      <c r="K200" s="17">
        <v>7.4778312815381998E-2</v>
      </c>
      <c r="L200" s="17">
        <v>0.13897150510436401</v>
      </c>
      <c r="M200" s="17"/>
      <c r="N200" s="17">
        <v>0.115311872541338</v>
      </c>
      <c r="O200" s="17">
        <v>9.7266658617445503E-2</v>
      </c>
      <c r="P200" s="17">
        <v>7.9318665271067498E-2</v>
      </c>
      <c r="Q200" s="17">
        <v>0.120596288910818</v>
      </c>
      <c r="R200" s="17">
        <v>0.19281756907959299</v>
      </c>
      <c r="S200" s="17">
        <v>0.15798355821517199</v>
      </c>
      <c r="T200" s="17">
        <v>9.6426827134305004E-2</v>
      </c>
      <c r="U200" s="17">
        <v>0.18333042530467999</v>
      </c>
      <c r="V200" s="17">
        <v>0.14855428825254699</v>
      </c>
      <c r="W200" s="17">
        <v>0.127597383750506</v>
      </c>
      <c r="X200" s="17">
        <v>3.5714261064913502E-2</v>
      </c>
      <c r="Y200" s="17">
        <v>7.6046713212655506E-2</v>
      </c>
      <c r="Z200" s="17">
        <v>0.11828409346782499</v>
      </c>
      <c r="AA200" s="17">
        <v>0.12610995181452</v>
      </c>
      <c r="AB200" s="17">
        <v>3.4215648351725303E-2</v>
      </c>
      <c r="AC200" s="17">
        <v>0.21731732736014001</v>
      </c>
      <c r="AD200" s="17"/>
      <c r="AE200" s="17">
        <v>7.6150570970753298E-2</v>
      </c>
      <c r="AF200" s="17">
        <v>0.13147977247236201</v>
      </c>
    </row>
    <row r="201" spans="2:32" x14ac:dyDescent="0.5">
      <c r="B201" t="s">
        <v>151</v>
      </c>
      <c r="C201" s="17">
        <v>9.5558913105464202E-2</v>
      </c>
      <c r="D201" s="17">
        <v>9.6930885144996801E-2</v>
      </c>
      <c r="E201" s="17">
        <v>9.4602423278888695E-2</v>
      </c>
      <c r="F201" s="17"/>
      <c r="G201" s="17">
        <v>0.11550517542720801</v>
      </c>
      <c r="H201" s="17">
        <v>0.115444004786193</v>
      </c>
      <c r="I201" s="17">
        <v>0.105976111447735</v>
      </c>
      <c r="J201" s="17">
        <v>0.13597601023954201</v>
      </c>
      <c r="K201" s="17">
        <v>6.2797913963077906E-2</v>
      </c>
      <c r="L201" s="17">
        <v>6.8887243165055803E-2</v>
      </c>
      <c r="M201" s="17"/>
      <c r="N201" s="17">
        <v>0.11702495245552599</v>
      </c>
      <c r="O201" s="17">
        <v>6.8629719051174307E-2</v>
      </c>
      <c r="P201" s="17">
        <v>0.10002001554692801</v>
      </c>
      <c r="Q201" s="17">
        <v>0.18588233635478399</v>
      </c>
      <c r="R201" s="17">
        <v>0.19281756907959299</v>
      </c>
      <c r="S201" s="17">
        <v>0.197292574797096</v>
      </c>
      <c r="T201" s="17">
        <v>2.2140226662432101E-2</v>
      </c>
      <c r="U201" s="17">
        <v>0.13609673392357399</v>
      </c>
      <c r="V201" s="17">
        <v>7.03575005911381E-2</v>
      </c>
      <c r="W201" s="17">
        <v>0.12533929013280901</v>
      </c>
      <c r="X201" s="17">
        <v>0.148340162743932</v>
      </c>
      <c r="Y201" s="17">
        <v>0.22583529213155801</v>
      </c>
      <c r="Z201" s="17">
        <v>6.7123447485283497E-2</v>
      </c>
      <c r="AA201" s="17">
        <v>3.2301902742358703E-2</v>
      </c>
      <c r="AB201" s="17">
        <v>0</v>
      </c>
      <c r="AC201" s="17">
        <v>3.74392382229932E-2</v>
      </c>
      <c r="AD201" s="17"/>
      <c r="AE201" s="17">
        <v>7.5013944406910504E-2</v>
      </c>
      <c r="AF201" s="17">
        <v>0.10491928457947799</v>
      </c>
    </row>
    <row r="202" spans="2:32" x14ac:dyDescent="0.5">
      <c r="B202" t="s">
        <v>149</v>
      </c>
      <c r="C202" s="17">
        <v>9.30418975621667E-2</v>
      </c>
      <c r="D202" s="17">
        <v>0.100881075207835</v>
      </c>
      <c r="E202" s="17">
        <v>8.4135953537312597E-2</v>
      </c>
      <c r="F202" s="17"/>
      <c r="G202" s="17">
        <v>0.15070982991145901</v>
      </c>
      <c r="H202" s="17">
        <v>6.4141354241463E-2</v>
      </c>
      <c r="I202" s="17">
        <v>7.5518385629408297E-2</v>
      </c>
      <c r="J202" s="17">
        <v>0.106408586919032</v>
      </c>
      <c r="K202" s="17">
        <v>7.5102879366864703E-2</v>
      </c>
      <c r="L202" s="17">
        <v>0.104141424683689</v>
      </c>
      <c r="M202" s="17"/>
      <c r="N202" s="17">
        <v>5.7315700173015002E-2</v>
      </c>
      <c r="O202" s="17">
        <v>6.1312665240454901E-2</v>
      </c>
      <c r="P202" s="17">
        <v>5.5053736864101803E-2</v>
      </c>
      <c r="Q202" s="17">
        <v>0.12282932154182</v>
      </c>
      <c r="R202" s="17">
        <v>0</v>
      </c>
      <c r="S202" s="17">
        <v>0.117368246856246</v>
      </c>
      <c r="T202" s="17">
        <v>0.103292204009709</v>
      </c>
      <c r="U202" s="17">
        <v>9.1722964414753305E-2</v>
      </c>
      <c r="V202" s="17">
        <v>0.113869445068114</v>
      </c>
      <c r="W202" s="17">
        <v>0.107744277471609</v>
      </c>
      <c r="X202" s="17">
        <v>0.10639157531427</v>
      </c>
      <c r="Y202" s="17">
        <v>0.22505180904869801</v>
      </c>
      <c r="Z202" s="17">
        <v>0.168808182050741</v>
      </c>
      <c r="AA202" s="17">
        <v>0.12610995181452</v>
      </c>
      <c r="AB202" s="17">
        <v>3.4726145380827897E-2</v>
      </c>
      <c r="AC202" s="17">
        <v>9.6717390366385506E-2</v>
      </c>
      <c r="AD202" s="17"/>
      <c r="AE202" s="17">
        <v>4.7565572260023503E-2</v>
      </c>
      <c r="AF202" s="17">
        <v>0.113761096717292</v>
      </c>
    </row>
    <row r="203" spans="2:32" x14ac:dyDescent="0.5">
      <c r="B203" t="s">
        <v>157</v>
      </c>
      <c r="C203" s="17">
        <v>6.9540519973248893E-2</v>
      </c>
      <c r="D203" s="17">
        <v>7.4264062242303905E-2</v>
      </c>
      <c r="E203" s="17">
        <v>6.33516470648572E-2</v>
      </c>
      <c r="F203" s="17"/>
      <c r="G203" s="17">
        <v>9.9161092738360504E-2</v>
      </c>
      <c r="H203" s="17">
        <v>9.5806886588077095E-2</v>
      </c>
      <c r="I203" s="17">
        <v>0.115643402560798</v>
      </c>
      <c r="J203" s="17">
        <v>6.1697343453847801E-2</v>
      </c>
      <c r="K203" s="17">
        <v>4.83221939794908E-2</v>
      </c>
      <c r="L203" s="17">
        <v>3.8125302151307501E-2</v>
      </c>
      <c r="M203" s="17"/>
      <c r="N203" s="17">
        <v>5.3214052163710203E-2</v>
      </c>
      <c r="O203" s="17">
        <v>7.7633868917403606E-2</v>
      </c>
      <c r="P203" s="17">
        <v>5.7485753844364398E-2</v>
      </c>
      <c r="Q203" s="17">
        <v>9.3453908623076801E-2</v>
      </c>
      <c r="R203" s="17">
        <v>0.101755585909883</v>
      </c>
      <c r="S203" s="17">
        <v>0.11383678600885</v>
      </c>
      <c r="T203" s="17">
        <v>2.8803674420141302E-2</v>
      </c>
      <c r="U203" s="17">
        <v>9.2455110153230893E-2</v>
      </c>
      <c r="V203" s="17">
        <v>8.4342273362112599E-2</v>
      </c>
      <c r="W203" s="17">
        <v>8.9486846254442504E-2</v>
      </c>
      <c r="X203" s="17">
        <v>3.6935210566950399E-2</v>
      </c>
      <c r="Y203" s="17">
        <v>0</v>
      </c>
      <c r="Z203" s="17">
        <v>1.8191346602368999E-2</v>
      </c>
      <c r="AA203" s="17">
        <v>0.16046789701321901</v>
      </c>
      <c r="AB203" s="17">
        <v>3.4726145380827897E-2</v>
      </c>
      <c r="AC203" s="17">
        <v>7.8231641989990205E-2</v>
      </c>
      <c r="AD203" s="17"/>
      <c r="AE203" s="17">
        <v>6.3223064147512303E-2</v>
      </c>
      <c r="AF203" s="17">
        <v>7.2418778595454994E-2</v>
      </c>
    </row>
    <row r="204" spans="2:32" x14ac:dyDescent="0.5">
      <c r="B204" t="s">
        <v>155</v>
      </c>
      <c r="C204" s="17">
        <v>6.8877606808923797E-2</v>
      </c>
      <c r="D204" s="17">
        <v>7.3878093649347207E-2</v>
      </c>
      <c r="E204" s="17">
        <v>6.2592900436101301E-2</v>
      </c>
      <c r="F204" s="17"/>
      <c r="G204" s="17">
        <v>0.25573965347671301</v>
      </c>
      <c r="H204" s="17">
        <v>0.110969410958594</v>
      </c>
      <c r="I204" s="17">
        <v>0.104408914569991</v>
      </c>
      <c r="J204" s="17">
        <v>6.0566858428058597E-2</v>
      </c>
      <c r="K204" s="17">
        <v>1.70972411231405E-2</v>
      </c>
      <c r="L204" s="17">
        <v>2.95501374578758E-3</v>
      </c>
      <c r="M204" s="17"/>
      <c r="N204" s="17">
        <v>5.6060890239088702E-2</v>
      </c>
      <c r="O204" s="17">
        <v>0.112997037248194</v>
      </c>
      <c r="P204" s="17">
        <v>2.4413451924417101E-2</v>
      </c>
      <c r="Q204" s="17">
        <v>6.2170044295349398E-2</v>
      </c>
      <c r="R204" s="17">
        <v>0</v>
      </c>
      <c r="S204" s="17">
        <v>3.9331003414240701E-2</v>
      </c>
      <c r="T204" s="17">
        <v>4.6873280324944401E-2</v>
      </c>
      <c r="U204" s="17">
        <v>4.4418295021197998E-2</v>
      </c>
      <c r="V204" s="17">
        <v>7.1258091177677702E-2</v>
      </c>
      <c r="W204" s="17">
        <v>8.63626573542252E-2</v>
      </c>
      <c r="X204" s="17">
        <v>5.9727876946373097E-2</v>
      </c>
      <c r="Y204" s="17">
        <v>0.153760396684126</v>
      </c>
      <c r="Z204" s="17">
        <v>3.5727217203159502E-2</v>
      </c>
      <c r="AA204" s="17">
        <v>7.6363245064872007E-2</v>
      </c>
      <c r="AB204" s="17">
        <v>3.71279718968218E-2</v>
      </c>
      <c r="AC204" s="17">
        <v>0</v>
      </c>
      <c r="AD204" s="17"/>
      <c r="AE204" s="17">
        <v>5.5778349418358103E-2</v>
      </c>
      <c r="AF204" s="17">
        <v>7.4845681864596406E-2</v>
      </c>
    </row>
    <row r="205" spans="2:32" x14ac:dyDescent="0.5">
      <c r="B205" t="s">
        <v>154</v>
      </c>
      <c r="C205" s="17">
        <v>6.5808858098198794E-2</v>
      </c>
      <c r="D205" s="17">
        <v>6.4488111925960906E-2</v>
      </c>
      <c r="E205" s="17">
        <v>6.5377842001470399E-2</v>
      </c>
      <c r="F205" s="17"/>
      <c r="G205" s="17">
        <v>0.103948109258369</v>
      </c>
      <c r="H205" s="17">
        <v>5.92543687389386E-2</v>
      </c>
      <c r="I205" s="17">
        <v>0.104857677003139</v>
      </c>
      <c r="J205" s="17">
        <v>6.4851980330872097E-2</v>
      </c>
      <c r="K205" s="17">
        <v>7.0968374664057907E-2</v>
      </c>
      <c r="L205" s="17">
        <v>3.1663313634446397E-2</v>
      </c>
      <c r="M205" s="17"/>
      <c r="N205" s="17">
        <v>4.7947339159391901E-2</v>
      </c>
      <c r="O205" s="17">
        <v>7.4423506964141101E-2</v>
      </c>
      <c r="P205" s="17">
        <v>3.6174839162918901E-2</v>
      </c>
      <c r="Q205" s="17">
        <v>3.09328809599363E-2</v>
      </c>
      <c r="R205" s="17">
        <v>0</v>
      </c>
      <c r="S205" s="17">
        <v>0.110009762504966</v>
      </c>
      <c r="T205" s="17">
        <v>4.73780588644689E-2</v>
      </c>
      <c r="U205" s="17">
        <v>9.4115428427712103E-2</v>
      </c>
      <c r="V205" s="17">
        <v>6.7865939187903304E-2</v>
      </c>
      <c r="W205" s="17">
        <v>6.7199620852058398E-2</v>
      </c>
      <c r="X205" s="17">
        <v>7.8971215667893904E-2</v>
      </c>
      <c r="Y205" s="17">
        <v>0.30716534776303001</v>
      </c>
      <c r="Z205" s="17">
        <v>8.7530700005016004E-2</v>
      </c>
      <c r="AA205" s="17">
        <v>6.4289151442884995E-2</v>
      </c>
      <c r="AB205" s="17">
        <v>0</v>
      </c>
      <c r="AC205" s="17">
        <v>0.10586254655595401</v>
      </c>
      <c r="AD205" s="17"/>
      <c r="AE205" s="17">
        <v>6.7493905891334097E-2</v>
      </c>
      <c r="AF205" s="17">
        <v>6.5041143455911596E-2</v>
      </c>
    </row>
    <row r="206" spans="2:32" x14ac:dyDescent="0.5">
      <c r="B206" t="s">
        <v>150</v>
      </c>
      <c r="C206" s="17">
        <v>6.3511919549202503E-2</v>
      </c>
      <c r="D206" s="17">
        <v>6.8574400877589495E-2</v>
      </c>
      <c r="E206" s="17">
        <v>5.8912793404119902E-2</v>
      </c>
      <c r="F206" s="17"/>
      <c r="G206" s="17">
        <v>0.12191671065376899</v>
      </c>
      <c r="H206" s="17">
        <v>8.1794434134821195E-2</v>
      </c>
      <c r="I206" s="17">
        <v>8.6522767728331507E-2</v>
      </c>
      <c r="J206" s="17">
        <v>6.8244318305113294E-2</v>
      </c>
      <c r="K206" s="17">
        <v>1.9252615133921298E-2</v>
      </c>
      <c r="L206" s="17">
        <v>4.8127419950060799E-2</v>
      </c>
      <c r="M206" s="17"/>
      <c r="N206" s="17">
        <v>4.6363270613769901E-2</v>
      </c>
      <c r="O206" s="17">
        <v>6.0320107021785203E-2</v>
      </c>
      <c r="P206" s="17">
        <v>5.9784629603706799E-2</v>
      </c>
      <c r="Q206" s="17">
        <v>6.3337663023263005E-2</v>
      </c>
      <c r="R206" s="17">
        <v>9.1061983169710106E-2</v>
      </c>
      <c r="S206" s="17">
        <v>3.8965713917367702E-2</v>
      </c>
      <c r="T206" s="17">
        <v>8.3700271337452503E-2</v>
      </c>
      <c r="U206" s="17">
        <v>9.1722964414753305E-2</v>
      </c>
      <c r="V206" s="17">
        <v>7.1593305377249394E-2</v>
      </c>
      <c r="W206" s="17">
        <v>7.9557501805317996E-2</v>
      </c>
      <c r="X206" s="17">
        <v>4.1345042113966599E-2</v>
      </c>
      <c r="Y206" s="17">
        <v>8.0018530977878893E-2</v>
      </c>
      <c r="Z206" s="17">
        <v>4.8656318807112103E-2</v>
      </c>
      <c r="AA206" s="17">
        <v>6.74120261594469E-2</v>
      </c>
      <c r="AB206" s="17">
        <v>4.5940323891943302E-2</v>
      </c>
      <c r="AC206" s="17">
        <v>2.9369166570762599E-2</v>
      </c>
      <c r="AD206" s="17"/>
      <c r="AE206" s="17">
        <v>6.4335319405347799E-2</v>
      </c>
      <c r="AF206" s="17">
        <v>6.3136775218818997E-2</v>
      </c>
    </row>
    <row r="207" spans="2:32" x14ac:dyDescent="0.5">
      <c r="B207" t="s">
        <v>156</v>
      </c>
      <c r="C207" s="17">
        <v>6.0198318952039302E-2</v>
      </c>
      <c r="D207" s="17">
        <v>7.5270314727688095E-2</v>
      </c>
      <c r="E207" s="17">
        <v>4.6028888748475501E-2</v>
      </c>
      <c r="F207" s="17"/>
      <c r="G207" s="17">
        <v>8.8733174958058103E-2</v>
      </c>
      <c r="H207" s="17">
        <v>0.104163706917731</v>
      </c>
      <c r="I207" s="17">
        <v>0.112225753353607</v>
      </c>
      <c r="J207" s="17">
        <v>5.4236552827508E-2</v>
      </c>
      <c r="K207" s="17">
        <v>2.5718355755991702E-2</v>
      </c>
      <c r="L207" s="17">
        <v>2.36864823537291E-2</v>
      </c>
      <c r="M207" s="17"/>
      <c r="N207" s="17">
        <v>6.2852660353549999E-2</v>
      </c>
      <c r="O207" s="17">
        <v>8.6871390572850704E-2</v>
      </c>
      <c r="P207" s="17">
        <v>4.26008986493727E-2</v>
      </c>
      <c r="Q207" s="17">
        <v>0</v>
      </c>
      <c r="R207" s="17">
        <v>0</v>
      </c>
      <c r="S207" s="17">
        <v>7.94951739434063E-2</v>
      </c>
      <c r="T207" s="17">
        <v>4.9768871490187903E-2</v>
      </c>
      <c r="U207" s="17">
        <v>0</v>
      </c>
      <c r="V207" s="17">
        <v>5.6722549104603899E-2</v>
      </c>
      <c r="W207" s="17">
        <v>6.8290595795761105E-2</v>
      </c>
      <c r="X207" s="17">
        <v>2.05951644700074E-2</v>
      </c>
      <c r="Y207" s="17">
        <v>0.15512091678745801</v>
      </c>
      <c r="Z207" s="17">
        <v>5.2951279919883999E-2</v>
      </c>
      <c r="AA207" s="17">
        <v>6.7839911054546106E-2</v>
      </c>
      <c r="AB207" s="17">
        <v>0</v>
      </c>
      <c r="AC207" s="17">
        <v>0.123740951865214</v>
      </c>
      <c r="AD207" s="17"/>
      <c r="AE207" s="17">
        <v>9.6388145075712001E-2</v>
      </c>
      <c r="AF207" s="17">
        <v>4.37100866715305E-2</v>
      </c>
    </row>
    <row r="208" spans="2:32" x14ac:dyDescent="0.5">
      <c r="B208" t="s">
        <v>158</v>
      </c>
      <c r="C208" s="17">
        <v>4.55148393836401E-2</v>
      </c>
      <c r="D208" s="17">
        <v>5.1508915331328099E-2</v>
      </c>
      <c r="E208" s="17">
        <v>3.8194908844178803E-2</v>
      </c>
      <c r="F208" s="17"/>
      <c r="G208" s="17">
        <v>0.11943907754069601</v>
      </c>
      <c r="H208" s="17">
        <v>5.3877921263752002E-2</v>
      </c>
      <c r="I208" s="17">
        <v>5.6498923489983303E-2</v>
      </c>
      <c r="J208" s="17">
        <v>6.1536327960965198E-2</v>
      </c>
      <c r="K208" s="17">
        <v>3.2957832296898498E-2</v>
      </c>
      <c r="L208" s="17">
        <v>8.2661268464161598E-3</v>
      </c>
      <c r="M208" s="17"/>
      <c r="N208" s="17">
        <v>5.7622335262936503E-2</v>
      </c>
      <c r="O208" s="17">
        <v>4.59469776423529E-2</v>
      </c>
      <c r="P208" s="17">
        <v>4.55093388142997E-2</v>
      </c>
      <c r="Q208" s="17">
        <v>8.6500005744458902E-2</v>
      </c>
      <c r="R208" s="17">
        <v>0</v>
      </c>
      <c r="S208" s="17">
        <v>0</v>
      </c>
      <c r="T208" s="17">
        <v>2.47106173697005E-2</v>
      </c>
      <c r="U208" s="17">
        <v>0</v>
      </c>
      <c r="V208" s="17">
        <v>0.131370540533884</v>
      </c>
      <c r="W208" s="17">
        <v>2.39738159652205E-2</v>
      </c>
      <c r="X208" s="17">
        <v>5.78467880908453E-2</v>
      </c>
      <c r="Y208" s="17">
        <v>6.8986564858163998E-2</v>
      </c>
      <c r="Z208" s="17">
        <v>3.5387001485732601E-2</v>
      </c>
      <c r="AA208" s="17">
        <v>0</v>
      </c>
      <c r="AB208" s="17">
        <v>0</v>
      </c>
      <c r="AC208" s="17">
        <v>3.3670770962919198E-2</v>
      </c>
      <c r="AD208" s="17"/>
      <c r="AE208" s="17">
        <v>6.2865853670458605E-2</v>
      </c>
      <c r="AF208" s="17">
        <v>3.76096465571856E-2</v>
      </c>
    </row>
    <row r="209" spans="2:32" x14ac:dyDescent="0.5">
      <c r="B209" t="s">
        <v>159</v>
      </c>
      <c r="C209" s="17">
        <v>4.4656534989484499E-2</v>
      </c>
      <c r="D209" s="17">
        <v>5.4160875705378801E-2</v>
      </c>
      <c r="E209" s="17">
        <v>3.5746124955733698E-2</v>
      </c>
      <c r="F209" s="17"/>
      <c r="G209" s="17">
        <v>0.14521346168264601</v>
      </c>
      <c r="H209" s="17">
        <v>9.0396050692100896E-2</v>
      </c>
      <c r="I209" s="17">
        <v>4.69744610891287E-2</v>
      </c>
      <c r="J209" s="17">
        <v>4.1097202566342403E-2</v>
      </c>
      <c r="K209" s="17">
        <v>1.02352541911137E-2</v>
      </c>
      <c r="L209" s="17">
        <v>9.4337531927785098E-3</v>
      </c>
      <c r="M209" s="17"/>
      <c r="N209" s="17">
        <v>5.2040117028166702E-2</v>
      </c>
      <c r="O209" s="17">
        <v>4.12869980554025E-2</v>
      </c>
      <c r="P209" s="17">
        <v>2.1095886889882599E-2</v>
      </c>
      <c r="Q209" s="17">
        <v>0</v>
      </c>
      <c r="R209" s="17">
        <v>0</v>
      </c>
      <c r="S209" s="17">
        <v>0</v>
      </c>
      <c r="T209" s="17">
        <v>0.117276758312852</v>
      </c>
      <c r="U209" s="17">
        <v>0</v>
      </c>
      <c r="V209" s="17">
        <v>4.9064668427648499E-2</v>
      </c>
      <c r="W209" s="17">
        <v>5.1575881737438503E-2</v>
      </c>
      <c r="X209" s="17">
        <v>5.5130786305886303E-2</v>
      </c>
      <c r="Y209" s="17">
        <v>0</v>
      </c>
      <c r="Z209" s="17">
        <v>1.67644147146182E-2</v>
      </c>
      <c r="AA209" s="17">
        <v>4.54824005392655E-2</v>
      </c>
      <c r="AB209" s="17">
        <v>0</v>
      </c>
      <c r="AC209" s="17">
        <v>2.9369166570762599E-2</v>
      </c>
      <c r="AD209" s="17"/>
      <c r="AE209" s="17">
        <v>4.5272470459837698E-2</v>
      </c>
      <c r="AF209" s="17">
        <v>4.4375912278828603E-2</v>
      </c>
    </row>
    <row r="210" spans="2:32" x14ac:dyDescent="0.5">
      <c r="B210" t="s">
        <v>55</v>
      </c>
      <c r="C210" s="17">
        <v>0.49901308101396602</v>
      </c>
      <c r="D210" s="17">
        <v>0.49492615563723402</v>
      </c>
      <c r="E210" s="17">
        <v>0.50476218640033998</v>
      </c>
      <c r="F210" s="17"/>
      <c r="G210" s="17">
        <v>0.243678369577326</v>
      </c>
      <c r="H210" s="17">
        <v>0.410907020693414</v>
      </c>
      <c r="I210" s="17">
        <v>0.45593692765509097</v>
      </c>
      <c r="J210" s="17">
        <v>0.60198686705277205</v>
      </c>
      <c r="K210" s="17">
        <v>0.55902491042231806</v>
      </c>
      <c r="L210" s="17">
        <v>0.55334093334218204</v>
      </c>
      <c r="M210" s="17"/>
      <c r="N210" s="17">
        <v>0.53146377552905399</v>
      </c>
      <c r="O210" s="17">
        <v>0.51948887761394102</v>
      </c>
      <c r="P210" s="17">
        <v>0.426370895942906</v>
      </c>
      <c r="Q210" s="17">
        <v>0.445297403475858</v>
      </c>
      <c r="R210" s="17">
        <v>0.59029899670953401</v>
      </c>
      <c r="S210" s="17">
        <v>0.46288678615411499</v>
      </c>
      <c r="T210" s="17">
        <v>0.44654247885124698</v>
      </c>
      <c r="U210" s="17">
        <v>0.63985641426114503</v>
      </c>
      <c r="V210" s="17">
        <v>0.51428853933531404</v>
      </c>
      <c r="W210" s="17">
        <v>0.52755661838124901</v>
      </c>
      <c r="X210" s="17">
        <v>0.47091955638217298</v>
      </c>
      <c r="Y210" s="17">
        <v>0.37608485454373702</v>
      </c>
      <c r="Z210" s="17">
        <v>0.493666877095224</v>
      </c>
      <c r="AA210" s="17">
        <v>0.44665312127640699</v>
      </c>
      <c r="AB210" s="17">
        <v>0.41641934675850301</v>
      </c>
      <c r="AC210" s="17">
        <v>0.43489939401345001</v>
      </c>
      <c r="AD210" s="17"/>
      <c r="AE210" s="17">
        <v>0.519583891509942</v>
      </c>
      <c r="AF210" s="17">
        <v>0.48964093591172397</v>
      </c>
    </row>
    <row r="211" spans="2:32" x14ac:dyDescent="0.5">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row>
    <row r="212" spans="2:32" x14ac:dyDescent="0.5">
      <c r="B212" s="6" t="s">
        <v>169</v>
      </c>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row>
    <row r="213" spans="2:32" x14ac:dyDescent="0.5">
      <c r="B213" s="24" t="s">
        <v>541</v>
      </c>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row>
    <row r="214" spans="2:32" x14ac:dyDescent="0.5">
      <c r="B214" t="s">
        <v>162</v>
      </c>
      <c r="C214" s="17">
        <v>0.17978825035183499</v>
      </c>
      <c r="D214" s="17">
        <v>0.19081839038378401</v>
      </c>
      <c r="E214" s="17">
        <v>0.16879686308514999</v>
      </c>
      <c r="F214" s="17"/>
      <c r="G214" s="17">
        <v>0.31030906400479802</v>
      </c>
      <c r="H214" s="17">
        <v>0.174156291314263</v>
      </c>
      <c r="I214" s="17">
        <v>0.18668311875326901</v>
      </c>
      <c r="J214" s="17">
        <v>0.155733689504258</v>
      </c>
      <c r="K214" s="17">
        <v>0.192834637908296</v>
      </c>
      <c r="L214" s="17">
        <v>9.5952452534725702E-2</v>
      </c>
      <c r="M214" s="17"/>
      <c r="N214" s="17">
        <v>8.5003412164000702E-2</v>
      </c>
      <c r="O214" s="17">
        <v>0.14901990585034999</v>
      </c>
      <c r="P214" s="17">
        <v>0.121670784714623</v>
      </c>
      <c r="Q214" s="17">
        <v>0.35895890996310997</v>
      </c>
      <c r="R214" s="17">
        <v>0.209986540864393</v>
      </c>
      <c r="S214" s="17">
        <v>0.177535383618624</v>
      </c>
      <c r="T214" s="17">
        <v>0.166375899719135</v>
      </c>
      <c r="U214" s="17">
        <v>0.467316454481086</v>
      </c>
      <c r="V214" s="17">
        <v>0.232403811805628</v>
      </c>
      <c r="W214" s="17">
        <v>0.215709133968081</v>
      </c>
      <c r="X214" s="17">
        <v>0.25389309602714</v>
      </c>
      <c r="Y214" s="17">
        <v>0</v>
      </c>
      <c r="Z214" s="17">
        <v>0.20690427175298301</v>
      </c>
      <c r="AA214" s="17">
        <v>0.151063101218708</v>
      </c>
      <c r="AB214" s="17">
        <v>0.1269665059299</v>
      </c>
      <c r="AC214" s="17">
        <v>0.20279561334869101</v>
      </c>
      <c r="AD214" s="17"/>
      <c r="AE214" s="17">
        <v>0.106091143098278</v>
      </c>
      <c r="AF214" s="17">
        <v>0.22595759247077499</v>
      </c>
    </row>
    <row r="215" spans="2:32" x14ac:dyDescent="0.5">
      <c r="B215" t="s">
        <v>163</v>
      </c>
      <c r="C215" s="17">
        <v>0.33443265283742402</v>
      </c>
      <c r="D215" s="17">
        <v>0.31545972175194298</v>
      </c>
      <c r="E215" s="17">
        <v>0.35455780795981201</v>
      </c>
      <c r="F215" s="17"/>
      <c r="G215" s="17">
        <v>0.33963354235190302</v>
      </c>
      <c r="H215" s="17">
        <v>0.38147207764864999</v>
      </c>
      <c r="I215" s="17">
        <v>0.28729271547763002</v>
      </c>
      <c r="J215" s="17">
        <v>0.323968937585009</v>
      </c>
      <c r="K215" s="17">
        <v>0.35749281151033202</v>
      </c>
      <c r="L215" s="17">
        <v>0.28991359985752602</v>
      </c>
      <c r="M215" s="17"/>
      <c r="N215" s="17">
        <v>0.37566564281637299</v>
      </c>
      <c r="O215" s="17">
        <v>0.38898672062800299</v>
      </c>
      <c r="P215" s="17">
        <v>0.25817382062999</v>
      </c>
      <c r="Q215" s="17">
        <v>7.2156364002093895E-2</v>
      </c>
      <c r="R215" s="17">
        <v>0</v>
      </c>
      <c r="S215" s="17">
        <v>0.23616499470098901</v>
      </c>
      <c r="T215" s="17">
        <v>0.43726995385849898</v>
      </c>
      <c r="U215" s="17">
        <v>0.108430698375516</v>
      </c>
      <c r="V215" s="17">
        <v>0.30642868159495901</v>
      </c>
      <c r="W215" s="17">
        <v>0.301289776078702</v>
      </c>
      <c r="X215" s="17">
        <v>0.33550802939894198</v>
      </c>
      <c r="Y215" s="17">
        <v>0.29890528280726097</v>
      </c>
      <c r="Z215" s="17">
        <v>0.42795067080489402</v>
      </c>
      <c r="AA215" s="17">
        <v>0.27270255472328803</v>
      </c>
      <c r="AB215" s="17">
        <v>0.426654443703956</v>
      </c>
      <c r="AC215" s="17">
        <v>0.32869147498483697</v>
      </c>
      <c r="AD215" s="17"/>
      <c r="AE215" s="17">
        <v>0.39985649134030199</v>
      </c>
      <c r="AF215" s="17">
        <v>0.29344630079267903</v>
      </c>
    </row>
    <row r="216" spans="2:32" x14ac:dyDescent="0.5">
      <c r="B216" t="s">
        <v>164</v>
      </c>
      <c r="C216" s="17">
        <v>0.21076250704510899</v>
      </c>
      <c r="D216" s="17">
        <v>0.23207816599658099</v>
      </c>
      <c r="E216" s="17">
        <v>0.18470039422101001</v>
      </c>
      <c r="F216" s="17"/>
      <c r="G216" s="17">
        <v>0.174359643217774</v>
      </c>
      <c r="H216" s="17">
        <v>0.197116234949435</v>
      </c>
      <c r="I216" s="17">
        <v>0.22270276899038799</v>
      </c>
      <c r="J216" s="17">
        <v>0.17220079761895299</v>
      </c>
      <c r="K216" s="17">
        <v>0.257728187169731</v>
      </c>
      <c r="L216" s="17">
        <v>0.22495299271078101</v>
      </c>
      <c r="M216" s="17"/>
      <c r="N216" s="17">
        <v>0.26989779545390702</v>
      </c>
      <c r="O216" s="17">
        <v>0.18667742349000599</v>
      </c>
      <c r="P216" s="17">
        <v>0.21035498072015099</v>
      </c>
      <c r="Q216" s="17">
        <v>0</v>
      </c>
      <c r="R216" s="17">
        <v>0.52491521326342205</v>
      </c>
      <c r="S216" s="17">
        <v>0.17099566051429799</v>
      </c>
      <c r="T216" s="17">
        <v>0.230134744067957</v>
      </c>
      <c r="U216" s="17">
        <v>0</v>
      </c>
      <c r="V216" s="17">
        <v>0.234166967895513</v>
      </c>
      <c r="W216" s="17">
        <v>0.20805313652844501</v>
      </c>
      <c r="X216" s="17">
        <v>0.15155460511922</v>
      </c>
      <c r="Y216" s="17">
        <v>0.57211713075872594</v>
      </c>
      <c r="Z216" s="17">
        <v>0.16199183151499399</v>
      </c>
      <c r="AA216" s="17">
        <v>0.25304470539795199</v>
      </c>
      <c r="AB216" s="17">
        <v>0.23484027871690999</v>
      </c>
      <c r="AC216" s="17">
        <v>0.13773140724410499</v>
      </c>
      <c r="AD216" s="17"/>
      <c r="AE216" s="17">
        <v>0.206589847347286</v>
      </c>
      <c r="AF216" s="17">
        <v>0.213376571020129</v>
      </c>
    </row>
    <row r="217" spans="2:32" x14ac:dyDescent="0.5">
      <c r="B217" t="s">
        <v>165</v>
      </c>
      <c r="C217" s="17">
        <v>0.10079902744859801</v>
      </c>
      <c r="D217" s="17">
        <v>0.107844331227653</v>
      </c>
      <c r="E217" s="17">
        <v>9.3675899315853906E-2</v>
      </c>
      <c r="F217" s="17"/>
      <c r="G217" s="17">
        <v>6.7925601852098796E-2</v>
      </c>
      <c r="H217" s="17">
        <v>9.3071391665173003E-2</v>
      </c>
      <c r="I217" s="17">
        <v>0.12028042803137701</v>
      </c>
      <c r="J217" s="17">
        <v>0.10986601718936299</v>
      </c>
      <c r="K217" s="17">
        <v>8.21109515183919E-2</v>
      </c>
      <c r="L217" s="17">
        <v>0.120391626242115</v>
      </c>
      <c r="M217" s="17"/>
      <c r="N217" s="17">
        <v>4.2248811703890402E-2</v>
      </c>
      <c r="O217" s="17">
        <v>9.1162026595076107E-2</v>
      </c>
      <c r="P217" s="17">
        <v>0.15687194392685699</v>
      </c>
      <c r="Q217" s="17">
        <v>0.14470399331161399</v>
      </c>
      <c r="R217" s="17">
        <v>0</v>
      </c>
      <c r="S217" s="17">
        <v>0.23197097600966801</v>
      </c>
      <c r="T217" s="17">
        <v>6.9573252172615493E-2</v>
      </c>
      <c r="U217" s="17">
        <v>0</v>
      </c>
      <c r="V217" s="17">
        <v>7.8809117716921603E-2</v>
      </c>
      <c r="W217" s="17">
        <v>0.126767723856232</v>
      </c>
      <c r="X217" s="17">
        <v>0.11318257210423099</v>
      </c>
      <c r="Y217" s="17">
        <v>0</v>
      </c>
      <c r="Z217" s="17">
        <v>3.5478393381754299E-2</v>
      </c>
      <c r="AA217" s="17">
        <v>0.17605193860959001</v>
      </c>
      <c r="AB217" s="17">
        <v>0.127355896196367</v>
      </c>
      <c r="AC217" s="17">
        <v>0.25215800828117702</v>
      </c>
      <c r="AD217" s="17"/>
      <c r="AE217" s="17">
        <v>0.13580268850774099</v>
      </c>
      <c r="AF217" s="17">
        <v>7.8870134129966296E-2</v>
      </c>
    </row>
    <row r="218" spans="2:32" x14ac:dyDescent="0.5">
      <c r="B218" t="s">
        <v>166</v>
      </c>
      <c r="C218" s="17">
        <v>5.0454123817699398E-2</v>
      </c>
      <c r="D218" s="17">
        <v>6.3885841216935399E-2</v>
      </c>
      <c r="E218" s="17">
        <v>3.5838458620937097E-2</v>
      </c>
      <c r="F218" s="17"/>
      <c r="G218" s="17">
        <v>0.107772148573426</v>
      </c>
      <c r="H218" s="17">
        <v>5.1797898319827902E-2</v>
      </c>
      <c r="I218" s="17">
        <v>6.4275298646292098E-2</v>
      </c>
      <c r="J218" s="17">
        <v>4.9088595009524498E-2</v>
      </c>
      <c r="K218" s="17">
        <v>1.3373416460639701E-2</v>
      </c>
      <c r="L218" s="17">
        <v>8.9157930375119904E-2</v>
      </c>
      <c r="M218" s="17"/>
      <c r="N218" s="17">
        <v>2.8200757928660398E-2</v>
      </c>
      <c r="O218" s="17">
        <v>9.6726886277350696E-2</v>
      </c>
      <c r="P218" s="17">
        <v>8.9099953199976004E-2</v>
      </c>
      <c r="Q218" s="17">
        <v>0.20626853173704099</v>
      </c>
      <c r="R218" s="17">
        <v>0</v>
      </c>
      <c r="S218" s="17">
        <v>6.1245678066639199E-2</v>
      </c>
      <c r="T218" s="17">
        <v>2.6668232513743301E-2</v>
      </c>
      <c r="U218" s="17">
        <v>0</v>
      </c>
      <c r="V218" s="17">
        <v>4.8840846406268401E-2</v>
      </c>
      <c r="W218" s="17">
        <v>3.2968362529082799E-2</v>
      </c>
      <c r="X218" s="17">
        <v>0</v>
      </c>
      <c r="Y218" s="17">
        <v>0.128977586434013</v>
      </c>
      <c r="Z218" s="17">
        <v>7.7843429534461397E-2</v>
      </c>
      <c r="AA218" s="17">
        <v>4.8008550585048999E-2</v>
      </c>
      <c r="AB218" s="17">
        <v>0</v>
      </c>
      <c r="AC218" s="17">
        <v>0</v>
      </c>
      <c r="AD218" s="17"/>
      <c r="AE218" s="17">
        <v>3.1078526957595502E-2</v>
      </c>
      <c r="AF218" s="17">
        <v>6.2592436887641906E-2</v>
      </c>
    </row>
    <row r="219" spans="2:32" x14ac:dyDescent="0.5">
      <c r="B219" t="s">
        <v>167</v>
      </c>
      <c r="C219" s="17">
        <v>3.0099864840451102E-2</v>
      </c>
      <c r="D219" s="17">
        <v>2.3697019570289701E-2</v>
      </c>
      <c r="E219" s="17">
        <v>3.7462795160416798E-2</v>
      </c>
      <c r="F219" s="17"/>
      <c r="G219" s="17">
        <v>0</v>
      </c>
      <c r="H219" s="17">
        <v>4.0676205364327499E-2</v>
      </c>
      <c r="I219" s="17">
        <v>1.63528416130281E-2</v>
      </c>
      <c r="J219" s="17">
        <v>4.4859763494965003E-2</v>
      </c>
      <c r="K219" s="17">
        <v>1.8421741284026301E-2</v>
      </c>
      <c r="L219" s="17">
        <v>5.8813264822859E-2</v>
      </c>
      <c r="M219" s="17"/>
      <c r="N219" s="17">
        <v>4.0793656823630398E-2</v>
      </c>
      <c r="O219" s="17">
        <v>1.4289374096571101E-2</v>
      </c>
      <c r="P219" s="17">
        <v>4.1831252505048398E-2</v>
      </c>
      <c r="Q219" s="17">
        <v>7.6413809847947503E-2</v>
      </c>
      <c r="R219" s="17">
        <v>0.265098245872185</v>
      </c>
      <c r="S219" s="17">
        <v>5.9127256612417502E-2</v>
      </c>
      <c r="T219" s="17">
        <v>2.34704590642127E-2</v>
      </c>
      <c r="U219" s="17">
        <v>0.11894253373105999</v>
      </c>
      <c r="V219" s="17">
        <v>2.24783253835052E-2</v>
      </c>
      <c r="W219" s="17">
        <v>4.4256146658371499E-2</v>
      </c>
      <c r="X219" s="17">
        <v>0</v>
      </c>
      <c r="Y219" s="17">
        <v>0</v>
      </c>
      <c r="Z219" s="17">
        <v>0</v>
      </c>
      <c r="AA219" s="17">
        <v>0</v>
      </c>
      <c r="AB219" s="17">
        <v>0</v>
      </c>
      <c r="AC219" s="17">
        <v>0</v>
      </c>
      <c r="AD219" s="17"/>
      <c r="AE219" s="17">
        <v>3.5624751674765698E-2</v>
      </c>
      <c r="AF219" s="17">
        <v>2.6638665345275699E-2</v>
      </c>
    </row>
    <row r="220" spans="2:32" x14ac:dyDescent="0.5">
      <c r="B220" t="s">
        <v>168</v>
      </c>
      <c r="C220" s="17">
        <v>9.3663573658883503E-2</v>
      </c>
      <c r="D220" s="17">
        <v>6.6216529852812706E-2</v>
      </c>
      <c r="E220" s="17">
        <v>0.124967781636821</v>
      </c>
      <c r="F220" s="17"/>
      <c r="G220" s="17">
        <v>0</v>
      </c>
      <c r="H220" s="17">
        <v>6.1709900738323401E-2</v>
      </c>
      <c r="I220" s="17">
        <v>0.102412828488016</v>
      </c>
      <c r="J220" s="17">
        <v>0.14428219959792701</v>
      </c>
      <c r="K220" s="17">
        <v>7.8038254148583105E-2</v>
      </c>
      <c r="L220" s="17">
        <v>0.12081813345687301</v>
      </c>
      <c r="M220" s="17"/>
      <c r="N220" s="17">
        <v>0.158189923109539</v>
      </c>
      <c r="O220" s="17">
        <v>7.3137663062643105E-2</v>
      </c>
      <c r="P220" s="17">
        <v>0.121997264303355</v>
      </c>
      <c r="Q220" s="17">
        <v>0.14149839113819401</v>
      </c>
      <c r="R220" s="17">
        <v>0</v>
      </c>
      <c r="S220" s="17">
        <v>6.2960050477363999E-2</v>
      </c>
      <c r="T220" s="17">
        <v>4.6507458603837502E-2</v>
      </c>
      <c r="U220" s="17">
        <v>0.305310313412337</v>
      </c>
      <c r="V220" s="17">
        <v>7.6872249197205395E-2</v>
      </c>
      <c r="W220" s="17">
        <v>7.0955720381085496E-2</v>
      </c>
      <c r="X220" s="17">
        <v>0.145861697350467</v>
      </c>
      <c r="Y220" s="17">
        <v>0</v>
      </c>
      <c r="Z220" s="17">
        <v>8.9831403010913496E-2</v>
      </c>
      <c r="AA220" s="17">
        <v>9.9129149465413402E-2</v>
      </c>
      <c r="AB220" s="17">
        <v>8.4182875452866193E-2</v>
      </c>
      <c r="AC220" s="17">
        <v>7.8623496141190199E-2</v>
      </c>
      <c r="AD220" s="17"/>
      <c r="AE220" s="17">
        <v>8.4956551074031397E-2</v>
      </c>
      <c r="AF220" s="17">
        <v>9.9118299353533806E-2</v>
      </c>
    </row>
    <row r="221" spans="2:32" x14ac:dyDescent="0.5">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row>
    <row r="222" spans="2:32" x14ac:dyDescent="0.5">
      <c r="B222" s="6" t="s">
        <v>189</v>
      </c>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row>
    <row r="223" spans="2:32" x14ac:dyDescent="0.5">
      <c r="B223" s="24" t="s">
        <v>57</v>
      </c>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row>
    <row r="224" spans="2:32" x14ac:dyDescent="0.5">
      <c r="B224" t="s">
        <v>92</v>
      </c>
      <c r="C224" s="17">
        <v>0.67510933592085998</v>
      </c>
      <c r="D224" s="17">
        <v>0.69807002995046796</v>
      </c>
      <c r="E224" s="17">
        <v>0.65198206147634896</v>
      </c>
      <c r="F224" s="17"/>
      <c r="G224" s="17">
        <v>0.663845140263294</v>
      </c>
      <c r="H224" s="17">
        <v>0.73488096136815395</v>
      </c>
      <c r="I224" s="17">
        <v>0.667856308795167</v>
      </c>
      <c r="J224" s="17">
        <v>0.65916636331102996</v>
      </c>
      <c r="K224" s="17">
        <v>0.67853110584166199</v>
      </c>
      <c r="L224" s="17">
        <v>0.65641349768861701</v>
      </c>
      <c r="M224" s="17"/>
      <c r="N224" s="17">
        <v>0.70835182141024999</v>
      </c>
      <c r="O224" s="17">
        <v>0.68778355134933999</v>
      </c>
      <c r="P224" s="17">
        <v>0.68264499387667399</v>
      </c>
      <c r="Q224" s="17">
        <v>0.66569137036570902</v>
      </c>
      <c r="R224" s="17">
        <v>0.81223319402351102</v>
      </c>
      <c r="S224" s="17">
        <v>0.73554788273415395</v>
      </c>
      <c r="T224" s="17">
        <v>0.62719372509163795</v>
      </c>
      <c r="U224" s="17">
        <v>0.63930189738559395</v>
      </c>
      <c r="V224" s="17">
        <v>0.55535152596748205</v>
      </c>
      <c r="W224" s="17">
        <v>0.70739351232849301</v>
      </c>
      <c r="X224" s="17">
        <v>0.72417763965383797</v>
      </c>
      <c r="Y224" s="17">
        <v>0.55983978172187299</v>
      </c>
      <c r="Z224" s="17">
        <v>0.68656548731399103</v>
      </c>
      <c r="AA224" s="17">
        <v>0.62261148875743999</v>
      </c>
      <c r="AB224" s="17">
        <v>0.71123827595581401</v>
      </c>
      <c r="AC224" s="17">
        <v>0.61433039548035795</v>
      </c>
      <c r="AD224" s="17"/>
      <c r="AE224" s="17">
        <v>0.72860437975715298</v>
      </c>
      <c r="AF224" s="17">
        <v>0.65073677591975498</v>
      </c>
    </row>
    <row r="225" spans="2:32" x14ac:dyDescent="0.5">
      <c r="B225" t="s">
        <v>93</v>
      </c>
      <c r="C225" s="17">
        <v>0.20213728391869801</v>
      </c>
      <c r="D225" s="17">
        <v>0.186744615020869</v>
      </c>
      <c r="E225" s="17">
        <v>0.21758365429955701</v>
      </c>
      <c r="F225" s="17"/>
      <c r="G225" s="17">
        <v>0.169416563197028</v>
      </c>
      <c r="H225" s="17">
        <v>0.18311725288038</v>
      </c>
      <c r="I225" s="17">
        <v>0.18702454740993801</v>
      </c>
      <c r="J225" s="17">
        <v>0.18774443364108601</v>
      </c>
      <c r="K225" s="17">
        <v>0.208841715649077</v>
      </c>
      <c r="L225" s="17">
        <v>0.23699373265492699</v>
      </c>
      <c r="M225" s="17"/>
      <c r="N225" s="17">
        <v>0.13328668180115699</v>
      </c>
      <c r="O225" s="17">
        <v>0.15512388975295299</v>
      </c>
      <c r="P225" s="17">
        <v>0.195982159025992</v>
      </c>
      <c r="Q225" s="17">
        <v>0.15292273133634399</v>
      </c>
      <c r="R225" s="17">
        <v>9.1061983169710106E-2</v>
      </c>
      <c r="S225" s="17">
        <v>0.149340765919206</v>
      </c>
      <c r="T225" s="17">
        <v>0.24124092892580401</v>
      </c>
      <c r="U225" s="17">
        <v>0.26898534610424202</v>
      </c>
      <c r="V225" s="17">
        <v>0.28646178797162197</v>
      </c>
      <c r="W225" s="17">
        <v>0.20453597637745</v>
      </c>
      <c r="X225" s="17">
        <v>0.20539935716955199</v>
      </c>
      <c r="Y225" s="17">
        <v>0.371173653419963</v>
      </c>
      <c r="Z225" s="17">
        <v>0.23208342446821401</v>
      </c>
      <c r="AA225" s="17">
        <v>0.27909564055750702</v>
      </c>
      <c r="AB225" s="17">
        <v>0.17233608329415101</v>
      </c>
      <c r="AC225" s="17">
        <v>0.31724416778329201</v>
      </c>
      <c r="AD225" s="17"/>
      <c r="AE225" s="17">
        <v>0.17160206997548799</v>
      </c>
      <c r="AF225" s="17">
        <v>0.21604925184333401</v>
      </c>
    </row>
    <row r="226" spans="2:32" x14ac:dyDescent="0.5">
      <c r="B226" t="s">
        <v>187</v>
      </c>
      <c r="C226" s="17">
        <v>6.2601517276326402E-2</v>
      </c>
      <c r="D226" s="17">
        <v>6.5366357295672403E-2</v>
      </c>
      <c r="E226" s="17">
        <v>6.0193030210333599E-2</v>
      </c>
      <c r="F226" s="17"/>
      <c r="G226" s="17">
        <v>8.7216907362753004E-2</v>
      </c>
      <c r="H226" s="17">
        <v>4.0296993952941298E-2</v>
      </c>
      <c r="I226" s="17">
        <v>9.05024982446994E-2</v>
      </c>
      <c r="J226" s="17">
        <v>8.4590924220871902E-2</v>
      </c>
      <c r="K226" s="17">
        <v>5.59153120969225E-2</v>
      </c>
      <c r="L226" s="17">
        <v>4.2126157470812997E-2</v>
      </c>
      <c r="M226" s="17"/>
      <c r="N226" s="17">
        <v>9.6993052548209294E-2</v>
      </c>
      <c r="O226" s="17">
        <v>7.5791369980805504E-2</v>
      </c>
      <c r="P226" s="17">
        <v>3.7428514875189299E-2</v>
      </c>
      <c r="Q226" s="17">
        <v>0.120800670190154</v>
      </c>
      <c r="R226" s="17">
        <v>0</v>
      </c>
      <c r="S226" s="17">
        <v>4.0431946195315399E-2</v>
      </c>
      <c r="T226" s="17">
        <v>8.2896009180432606E-2</v>
      </c>
      <c r="U226" s="17">
        <v>4.3791444902957402E-2</v>
      </c>
      <c r="V226" s="17">
        <v>7.3682450553964093E-2</v>
      </c>
      <c r="W226" s="17">
        <v>5.0577117677616301E-2</v>
      </c>
      <c r="X226" s="17">
        <v>3.5417439799359803E-2</v>
      </c>
      <c r="Y226" s="17">
        <v>0</v>
      </c>
      <c r="Z226" s="17">
        <v>1.4840849564863701E-2</v>
      </c>
      <c r="AA226" s="17">
        <v>6.74120261594469E-2</v>
      </c>
      <c r="AB226" s="17">
        <v>3.5285079549706798E-2</v>
      </c>
      <c r="AC226" s="17">
        <v>3.4212718368174903E-2</v>
      </c>
      <c r="AD226" s="17"/>
      <c r="AE226" s="17">
        <v>5.8874982975304802E-2</v>
      </c>
      <c r="AF226" s="17">
        <v>6.4299341492075696E-2</v>
      </c>
    </row>
    <row r="227" spans="2:32" x14ac:dyDescent="0.5">
      <c r="B227" t="s">
        <v>95</v>
      </c>
      <c r="C227" s="17">
        <v>2.07127681519216E-2</v>
      </c>
      <c r="D227" s="17">
        <v>2.1331331763710701E-2</v>
      </c>
      <c r="E227" s="17">
        <v>2.0198748673130099E-2</v>
      </c>
      <c r="F227" s="17"/>
      <c r="G227" s="17">
        <v>4.0443425299559403E-2</v>
      </c>
      <c r="H227" s="17">
        <v>3.5543301313527897E-2</v>
      </c>
      <c r="I227" s="17">
        <v>1.3561044186570099E-2</v>
      </c>
      <c r="J227" s="17">
        <v>2.3608211968850601E-2</v>
      </c>
      <c r="K227" s="17">
        <v>4.26949804510758E-3</v>
      </c>
      <c r="L227" s="17">
        <v>1.9216340500343199E-2</v>
      </c>
      <c r="M227" s="17"/>
      <c r="N227" s="17">
        <v>6.7429809621255398E-3</v>
      </c>
      <c r="O227" s="17">
        <v>3.9969965352550499E-2</v>
      </c>
      <c r="P227" s="17">
        <v>4.3292349625600003E-2</v>
      </c>
      <c r="Q227" s="17">
        <v>6.0585228107792898E-2</v>
      </c>
      <c r="R227" s="17">
        <v>0</v>
      </c>
      <c r="S227" s="17">
        <v>3.5522024293798998E-2</v>
      </c>
      <c r="T227" s="17">
        <v>0</v>
      </c>
      <c r="U227" s="17">
        <v>0</v>
      </c>
      <c r="V227" s="17">
        <v>3.0373859632321198E-2</v>
      </c>
      <c r="W227" s="17">
        <v>9.5037812010880102E-3</v>
      </c>
      <c r="X227" s="17">
        <v>0</v>
      </c>
      <c r="Y227" s="17">
        <v>0</v>
      </c>
      <c r="Z227" s="17">
        <v>4.9263411405217498E-2</v>
      </c>
      <c r="AA227" s="17">
        <v>0</v>
      </c>
      <c r="AB227" s="17">
        <v>4.5940323891943302E-2</v>
      </c>
      <c r="AC227" s="17">
        <v>0</v>
      </c>
      <c r="AD227" s="17"/>
      <c r="AE227" s="17">
        <v>2.3648832665217001E-2</v>
      </c>
      <c r="AF227" s="17">
        <v>1.9375085193171299E-2</v>
      </c>
    </row>
    <row r="228" spans="2:32" x14ac:dyDescent="0.5">
      <c r="B228" t="s">
        <v>96</v>
      </c>
      <c r="C228" s="17">
        <v>1.9769443072992599E-2</v>
      </c>
      <c r="D228" s="17">
        <v>1.27618365825071E-2</v>
      </c>
      <c r="E228" s="17">
        <v>2.6534130242973401E-2</v>
      </c>
      <c r="F228" s="17"/>
      <c r="G228" s="17">
        <v>2.7180024213046099E-2</v>
      </c>
      <c r="H228" s="17">
        <v>0</v>
      </c>
      <c r="I228" s="17">
        <v>6.28647802445669E-3</v>
      </c>
      <c r="J228" s="17">
        <v>1.74706642031487E-2</v>
      </c>
      <c r="K228" s="17">
        <v>4.6835928279829298E-2</v>
      </c>
      <c r="L228" s="17">
        <v>1.88705320657667E-2</v>
      </c>
      <c r="M228" s="17"/>
      <c r="N228" s="17">
        <v>2.29533973800287E-2</v>
      </c>
      <c r="O228" s="17">
        <v>2.32285145969051E-2</v>
      </c>
      <c r="P228" s="17">
        <v>1.9950632320683899E-2</v>
      </c>
      <c r="Q228" s="17">
        <v>0</v>
      </c>
      <c r="R228" s="17">
        <v>9.6704822806779306E-2</v>
      </c>
      <c r="S228" s="17">
        <v>3.9157380857525501E-2</v>
      </c>
      <c r="T228" s="17">
        <v>4.8669336802124798E-2</v>
      </c>
      <c r="U228" s="17">
        <v>0</v>
      </c>
      <c r="V228" s="17">
        <v>4.2399871956667001E-2</v>
      </c>
      <c r="W228" s="17">
        <v>4.7465708839752804E-3</v>
      </c>
      <c r="X228" s="17">
        <v>0</v>
      </c>
      <c r="Y228" s="17">
        <v>6.8986564858163998E-2</v>
      </c>
      <c r="Z228" s="17">
        <v>0</v>
      </c>
      <c r="AA228" s="17">
        <v>0</v>
      </c>
      <c r="AB228" s="17">
        <v>0</v>
      </c>
      <c r="AC228" s="17">
        <v>3.4212718368174903E-2</v>
      </c>
      <c r="AD228" s="17"/>
      <c r="AE228" s="17">
        <v>1.05525819169318E-2</v>
      </c>
      <c r="AF228" s="17">
        <v>2.39686825807757E-2</v>
      </c>
    </row>
    <row r="229" spans="2:32" x14ac:dyDescent="0.5">
      <c r="B229" t="s">
        <v>76</v>
      </c>
      <c r="C229" s="17">
        <v>1.96696516592011E-2</v>
      </c>
      <c r="D229" s="17">
        <v>1.5725829386772899E-2</v>
      </c>
      <c r="E229" s="17">
        <v>2.3508375097656801E-2</v>
      </c>
      <c r="F229" s="17"/>
      <c r="G229" s="17">
        <v>1.18979396643194E-2</v>
      </c>
      <c r="H229" s="17">
        <v>6.1614904849964999E-3</v>
      </c>
      <c r="I229" s="17">
        <v>3.4769123339169698E-2</v>
      </c>
      <c r="J229" s="17">
        <v>2.74194026550134E-2</v>
      </c>
      <c r="K229" s="17">
        <v>5.6064400874017402E-3</v>
      </c>
      <c r="L229" s="17">
        <v>2.6379739619533101E-2</v>
      </c>
      <c r="M229" s="17"/>
      <c r="N229" s="17">
        <v>3.1672065898229802E-2</v>
      </c>
      <c r="O229" s="17">
        <v>1.8102708967446601E-2</v>
      </c>
      <c r="P229" s="17">
        <v>2.07013502758608E-2</v>
      </c>
      <c r="Q229" s="17">
        <v>0</v>
      </c>
      <c r="R229" s="17">
        <v>0</v>
      </c>
      <c r="S229" s="17">
        <v>0</v>
      </c>
      <c r="T229" s="17">
        <v>0</v>
      </c>
      <c r="U229" s="17">
        <v>4.7921311607206397E-2</v>
      </c>
      <c r="V229" s="17">
        <v>1.17305039179431E-2</v>
      </c>
      <c r="W229" s="17">
        <v>2.3243041531377101E-2</v>
      </c>
      <c r="X229" s="17">
        <v>3.50055633772502E-2</v>
      </c>
      <c r="Y229" s="17">
        <v>0</v>
      </c>
      <c r="Z229" s="17">
        <v>1.7246827247714001E-2</v>
      </c>
      <c r="AA229" s="17">
        <v>3.08808445256065E-2</v>
      </c>
      <c r="AB229" s="17">
        <v>3.5200237308384799E-2</v>
      </c>
      <c r="AC229" s="17">
        <v>0</v>
      </c>
      <c r="AD229" s="17"/>
      <c r="AE229" s="17">
        <v>6.7171527099053703E-3</v>
      </c>
      <c r="AF229" s="17">
        <v>2.55708629708889E-2</v>
      </c>
    </row>
    <row r="230" spans="2:32" x14ac:dyDescent="0.5">
      <c r="B230" t="s">
        <v>97</v>
      </c>
      <c r="C230" s="17">
        <v>0.87724661983955798</v>
      </c>
      <c r="D230" s="17">
        <v>0.88481464497133699</v>
      </c>
      <c r="E230" s="17">
        <v>0.86956571577590602</v>
      </c>
      <c r="F230" s="17"/>
      <c r="G230" s="17">
        <v>0.83326170346032202</v>
      </c>
      <c r="H230" s="17">
        <v>0.91799821424853401</v>
      </c>
      <c r="I230" s="17">
        <v>0.85488085620510401</v>
      </c>
      <c r="J230" s="17">
        <v>0.84691079695211502</v>
      </c>
      <c r="K230" s="17">
        <v>0.88737282149073904</v>
      </c>
      <c r="L230" s="17">
        <v>0.89340723034354397</v>
      </c>
      <c r="M230" s="17"/>
      <c r="N230" s="17">
        <v>0.84163850321140699</v>
      </c>
      <c r="O230" s="17">
        <v>0.84290744110229199</v>
      </c>
      <c r="P230" s="17">
        <v>0.87862715290266602</v>
      </c>
      <c r="Q230" s="17">
        <v>0.81861410170205295</v>
      </c>
      <c r="R230" s="17">
        <v>0.90329517719322105</v>
      </c>
      <c r="S230" s="17">
        <v>0.88488864865336003</v>
      </c>
      <c r="T230" s="17">
        <v>0.86843465401744202</v>
      </c>
      <c r="U230" s="17">
        <v>0.90828724348983603</v>
      </c>
      <c r="V230" s="17">
        <v>0.84181331393910497</v>
      </c>
      <c r="W230" s="17">
        <v>0.91192948870594304</v>
      </c>
      <c r="X230" s="17">
        <v>0.92957699682339001</v>
      </c>
      <c r="Y230" s="17">
        <v>0.93101343514183599</v>
      </c>
      <c r="Z230" s="17">
        <v>0.91864891178220498</v>
      </c>
      <c r="AA230" s="17">
        <v>0.90170712931494701</v>
      </c>
      <c r="AB230" s="17">
        <v>0.88357435924996497</v>
      </c>
      <c r="AC230" s="17">
        <v>0.93157456326364996</v>
      </c>
      <c r="AD230" s="17"/>
      <c r="AE230" s="17">
        <v>0.90020644973264097</v>
      </c>
      <c r="AF230" s="17">
        <v>0.866786027763088</v>
      </c>
    </row>
    <row r="231" spans="2:32" x14ac:dyDescent="0.5">
      <c r="B231" t="s">
        <v>98</v>
      </c>
      <c r="C231" s="17">
        <v>4.0482211224914202E-2</v>
      </c>
      <c r="D231" s="17">
        <v>3.4093168346217798E-2</v>
      </c>
      <c r="E231" s="17">
        <v>4.67328789161034E-2</v>
      </c>
      <c r="F231" s="17"/>
      <c r="G231" s="17">
        <v>6.7623449512605405E-2</v>
      </c>
      <c r="H231" s="17">
        <v>3.5543301313527897E-2</v>
      </c>
      <c r="I231" s="17">
        <v>1.98475222110268E-2</v>
      </c>
      <c r="J231" s="17">
        <v>4.1078876171999297E-2</v>
      </c>
      <c r="K231" s="17">
        <v>5.1105426324936899E-2</v>
      </c>
      <c r="L231" s="17">
        <v>3.8086872566109799E-2</v>
      </c>
      <c r="M231" s="17"/>
      <c r="N231" s="17">
        <v>2.96963783421542E-2</v>
      </c>
      <c r="O231" s="17">
        <v>6.3198479949455599E-2</v>
      </c>
      <c r="P231" s="17">
        <v>6.3242981946283805E-2</v>
      </c>
      <c r="Q231" s="17">
        <v>6.0585228107792898E-2</v>
      </c>
      <c r="R231" s="17">
        <v>9.6704822806779306E-2</v>
      </c>
      <c r="S231" s="17">
        <v>7.4679405151324499E-2</v>
      </c>
      <c r="T231" s="17">
        <v>4.8669336802124798E-2</v>
      </c>
      <c r="U231" s="17">
        <v>0</v>
      </c>
      <c r="V231" s="17">
        <v>7.2773731588988297E-2</v>
      </c>
      <c r="W231" s="17">
        <v>1.4250352085063299E-2</v>
      </c>
      <c r="X231" s="17">
        <v>0</v>
      </c>
      <c r="Y231" s="17">
        <v>6.8986564858163998E-2</v>
      </c>
      <c r="Z231" s="17">
        <v>4.9263411405217498E-2</v>
      </c>
      <c r="AA231" s="17">
        <v>0</v>
      </c>
      <c r="AB231" s="17">
        <v>4.5940323891943302E-2</v>
      </c>
      <c r="AC231" s="17">
        <v>3.4212718368174903E-2</v>
      </c>
      <c r="AD231" s="17"/>
      <c r="AE231" s="17">
        <v>3.4201414582148801E-2</v>
      </c>
      <c r="AF231" s="17">
        <v>4.3343767773947099E-2</v>
      </c>
    </row>
    <row r="232" spans="2:32" x14ac:dyDescent="0.5">
      <c r="B232" t="s">
        <v>99</v>
      </c>
      <c r="C232" s="17">
        <v>0.83676440861464396</v>
      </c>
      <c r="D232" s="17">
        <v>0.85072147662511899</v>
      </c>
      <c r="E232" s="17">
        <v>0.82283283685980302</v>
      </c>
      <c r="F232" s="17"/>
      <c r="G232" s="17">
        <v>0.76563825394771701</v>
      </c>
      <c r="H232" s="17">
        <v>0.882454912935006</v>
      </c>
      <c r="I232" s="17">
        <v>0.83503333399407698</v>
      </c>
      <c r="J232" s="17">
        <v>0.80583192078011601</v>
      </c>
      <c r="K232" s="17">
        <v>0.83626739516580195</v>
      </c>
      <c r="L232" s="17">
        <v>0.85532035777743398</v>
      </c>
      <c r="M232" s="17"/>
      <c r="N232" s="17">
        <v>0.81194212486925199</v>
      </c>
      <c r="O232" s="17">
        <v>0.77970896115283705</v>
      </c>
      <c r="P232" s="17">
        <v>0.81538417095638205</v>
      </c>
      <c r="Q232" s="17">
        <v>0.75802887359425997</v>
      </c>
      <c r="R232" s="17">
        <v>0.806590354386441</v>
      </c>
      <c r="S232" s="17">
        <v>0.81020924350203605</v>
      </c>
      <c r="T232" s="17">
        <v>0.81976531721531798</v>
      </c>
      <c r="U232" s="17">
        <v>0.90828724348983603</v>
      </c>
      <c r="V232" s="17">
        <v>0.76903958235011605</v>
      </c>
      <c r="W232" s="17">
        <v>0.89767913662087995</v>
      </c>
      <c r="X232" s="17">
        <v>0.92957699682339001</v>
      </c>
      <c r="Y232" s="17">
        <v>0.86202687028367198</v>
      </c>
      <c r="Z232" s="17">
        <v>0.86938550037698703</v>
      </c>
      <c r="AA232" s="17">
        <v>0.90170712931494701</v>
      </c>
      <c r="AB232" s="17">
        <v>0.83763403535802206</v>
      </c>
      <c r="AC232" s="17">
        <v>0.89736184489547499</v>
      </c>
      <c r="AD232" s="17"/>
      <c r="AE232" s="17">
        <v>0.86600503515049199</v>
      </c>
      <c r="AF232" s="17">
        <v>0.823442259989141</v>
      </c>
    </row>
    <row r="233" spans="2:32" x14ac:dyDescent="0.5">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row>
    <row r="234" spans="2:32" x14ac:dyDescent="0.5">
      <c r="B234" s="6" t="s">
        <v>190</v>
      </c>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row>
    <row r="235" spans="2:32" x14ac:dyDescent="0.5">
      <c r="B235" s="24" t="s">
        <v>57</v>
      </c>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row>
    <row r="236" spans="2:32" x14ac:dyDescent="0.5">
      <c r="B236" t="s">
        <v>92</v>
      </c>
      <c r="C236" s="17">
        <v>0.29634749083872503</v>
      </c>
      <c r="D236" s="17">
        <v>0.32457496044595302</v>
      </c>
      <c r="E236" s="17">
        <v>0.268554080845056</v>
      </c>
      <c r="F236" s="17"/>
      <c r="G236" s="17">
        <v>0.32482402817774297</v>
      </c>
      <c r="H236" s="17">
        <v>0.29770397870829701</v>
      </c>
      <c r="I236" s="17">
        <v>0.36153347280964598</v>
      </c>
      <c r="J236" s="17">
        <v>0.31883816871686099</v>
      </c>
      <c r="K236" s="17">
        <v>0.26044681275201798</v>
      </c>
      <c r="L236" s="17">
        <v>0.25991168678198401</v>
      </c>
      <c r="M236" s="17"/>
      <c r="N236" s="17">
        <v>0.33083729503765003</v>
      </c>
      <c r="O236" s="17">
        <v>0.305006621352505</v>
      </c>
      <c r="P236" s="17">
        <v>0.29393807893215201</v>
      </c>
      <c r="Q236" s="17">
        <v>0.44945207066189602</v>
      </c>
      <c r="R236" s="17">
        <v>0.40540084559270301</v>
      </c>
      <c r="S236" s="17">
        <v>0.35278298122927998</v>
      </c>
      <c r="T236" s="17">
        <v>0.27810228677006099</v>
      </c>
      <c r="U236" s="17">
        <v>9.4964008535106198E-2</v>
      </c>
      <c r="V236" s="17">
        <v>0.17809699517161001</v>
      </c>
      <c r="W236" s="17">
        <v>0.34028598936931698</v>
      </c>
      <c r="X236" s="17">
        <v>0.34753088213579297</v>
      </c>
      <c r="Y236" s="17">
        <v>0.32205728277749102</v>
      </c>
      <c r="Z236" s="17">
        <v>0.22585868578090601</v>
      </c>
      <c r="AA236" s="17">
        <v>0.32307051366159301</v>
      </c>
      <c r="AB236" s="17">
        <v>0.28510100249593301</v>
      </c>
      <c r="AC236" s="17">
        <v>9.6923559573382806E-2</v>
      </c>
      <c r="AD236" s="17"/>
      <c r="AE236" s="17">
        <v>0.388311995978526</v>
      </c>
      <c r="AF236" s="17">
        <v>0.254448087478088</v>
      </c>
    </row>
    <row r="237" spans="2:32" x14ac:dyDescent="0.5">
      <c r="B237" t="s">
        <v>93</v>
      </c>
      <c r="C237" s="17">
        <v>0.31265680502354698</v>
      </c>
      <c r="D237" s="17">
        <v>0.32130708644969203</v>
      </c>
      <c r="E237" s="17">
        <v>0.30378899116879898</v>
      </c>
      <c r="F237" s="17"/>
      <c r="G237" s="17">
        <v>0.38067649858125302</v>
      </c>
      <c r="H237" s="17">
        <v>0.44446773345253998</v>
      </c>
      <c r="I237" s="17">
        <v>0.25560870115357298</v>
      </c>
      <c r="J237" s="17">
        <v>0.324857119238397</v>
      </c>
      <c r="K237" s="17">
        <v>0.28241741195937198</v>
      </c>
      <c r="L237" s="17">
        <v>0.25982416432185002</v>
      </c>
      <c r="M237" s="17"/>
      <c r="N237" s="17">
        <v>0.26670187429349501</v>
      </c>
      <c r="O237" s="17">
        <v>0.29028351380384398</v>
      </c>
      <c r="P237" s="17">
        <v>0.24644556946558999</v>
      </c>
      <c r="Q237" s="17">
        <v>0.186494146676077</v>
      </c>
      <c r="R237" s="17">
        <v>0.200594754396869</v>
      </c>
      <c r="S237" s="17">
        <v>0.37893787800098899</v>
      </c>
      <c r="T237" s="17">
        <v>0.28317914025845897</v>
      </c>
      <c r="U237" s="17">
        <v>0.40605138904112897</v>
      </c>
      <c r="V237" s="17">
        <v>0.31804613203453902</v>
      </c>
      <c r="W237" s="17">
        <v>0.32451812907000099</v>
      </c>
      <c r="X237" s="17">
        <v>0.306848207641152</v>
      </c>
      <c r="Y237" s="17">
        <v>0.231995903875994</v>
      </c>
      <c r="Z237" s="17">
        <v>0.38231305815259098</v>
      </c>
      <c r="AA237" s="17">
        <v>0.35389658386630002</v>
      </c>
      <c r="AB237" s="17">
        <v>0.383162251477001</v>
      </c>
      <c r="AC237" s="17">
        <v>0.60169763029187895</v>
      </c>
      <c r="AD237" s="17"/>
      <c r="AE237" s="17">
        <v>0.336195905683355</v>
      </c>
      <c r="AF237" s="17">
        <v>0.30193229482482797</v>
      </c>
    </row>
    <row r="238" spans="2:32" x14ac:dyDescent="0.5">
      <c r="B238" t="s">
        <v>187</v>
      </c>
      <c r="C238" s="17">
        <v>0.220169450522534</v>
      </c>
      <c r="D238" s="17">
        <v>0.21433431976752701</v>
      </c>
      <c r="E238" s="17">
        <v>0.22655609367296201</v>
      </c>
      <c r="F238" s="17"/>
      <c r="G238" s="17">
        <v>0.148511749967147</v>
      </c>
      <c r="H238" s="17">
        <v>0.13583746175948599</v>
      </c>
      <c r="I238" s="17">
        <v>0.24836220736116801</v>
      </c>
      <c r="J238" s="17">
        <v>0.218292074599889</v>
      </c>
      <c r="K238" s="17">
        <v>0.26248286957332101</v>
      </c>
      <c r="L238" s="17">
        <v>0.24846019805057201</v>
      </c>
      <c r="M238" s="17"/>
      <c r="N238" s="17">
        <v>0.21939321843639401</v>
      </c>
      <c r="O238" s="17">
        <v>0.23028965393562001</v>
      </c>
      <c r="P238" s="17">
        <v>0.21946260767811901</v>
      </c>
      <c r="Q238" s="17">
        <v>0.211529492044124</v>
      </c>
      <c r="R238" s="17">
        <v>0.29729957720364802</v>
      </c>
      <c r="S238" s="17">
        <v>0.19359973561840599</v>
      </c>
      <c r="T238" s="17">
        <v>0.22813051910098001</v>
      </c>
      <c r="U238" s="17">
        <v>0.23832211583964399</v>
      </c>
      <c r="V238" s="17">
        <v>0.31383184044009099</v>
      </c>
      <c r="W238" s="17">
        <v>0.20347156595792901</v>
      </c>
      <c r="X238" s="17">
        <v>0.144931225380659</v>
      </c>
      <c r="Y238" s="17">
        <v>0.229451664291559</v>
      </c>
      <c r="Z238" s="17">
        <v>0.18991437247432899</v>
      </c>
      <c r="AA238" s="17">
        <v>0.12915673403297501</v>
      </c>
      <c r="AB238" s="17">
        <v>0.26125142916897498</v>
      </c>
      <c r="AC238" s="17">
        <v>0.159443796738338</v>
      </c>
      <c r="AD238" s="17"/>
      <c r="AE238" s="17">
        <v>0.17399268076789501</v>
      </c>
      <c r="AF238" s="17">
        <v>0.24120777502501101</v>
      </c>
    </row>
    <row r="239" spans="2:32" x14ac:dyDescent="0.5">
      <c r="B239" t="s">
        <v>95</v>
      </c>
      <c r="C239" s="17">
        <v>6.09005874050524E-2</v>
      </c>
      <c r="D239" s="17">
        <v>5.45387991959633E-2</v>
      </c>
      <c r="E239" s="17">
        <v>6.7200784651598802E-2</v>
      </c>
      <c r="F239" s="17"/>
      <c r="G239" s="17">
        <v>7.8646345210740307E-2</v>
      </c>
      <c r="H239" s="17">
        <v>5.0080666711684999E-2</v>
      </c>
      <c r="I239" s="17">
        <v>3.4551716115360301E-2</v>
      </c>
      <c r="J239" s="17">
        <v>5.5783138755970199E-2</v>
      </c>
      <c r="K239" s="17">
        <v>8.5400097260338106E-2</v>
      </c>
      <c r="L239" s="17">
        <v>6.2225634616770803E-2</v>
      </c>
      <c r="M239" s="17"/>
      <c r="N239" s="17">
        <v>4.9824690538638201E-2</v>
      </c>
      <c r="O239" s="17">
        <v>7.5751912187314002E-2</v>
      </c>
      <c r="P239" s="17">
        <v>7.6463188064813503E-2</v>
      </c>
      <c r="Q239" s="17">
        <v>2.98629462194781E-2</v>
      </c>
      <c r="R239" s="17">
        <v>9.6704822806779306E-2</v>
      </c>
      <c r="S239" s="17">
        <v>0</v>
      </c>
      <c r="T239" s="17">
        <v>6.8109466985923295E-2</v>
      </c>
      <c r="U239" s="17">
        <v>4.7921311607206397E-2</v>
      </c>
      <c r="V239" s="17">
        <v>8.2429052287600404E-2</v>
      </c>
      <c r="W239" s="17">
        <v>5.9755036410895003E-2</v>
      </c>
      <c r="X239" s="17">
        <v>5.4673965029690498E-2</v>
      </c>
      <c r="Y239" s="17">
        <v>0</v>
      </c>
      <c r="Z239" s="17">
        <v>6.6284091435357906E-2</v>
      </c>
      <c r="AA239" s="17">
        <v>0.13442362641553399</v>
      </c>
      <c r="AB239" s="17">
        <v>0</v>
      </c>
      <c r="AC239" s="17">
        <v>3.4212718368174903E-2</v>
      </c>
      <c r="AD239" s="17"/>
      <c r="AE239" s="17">
        <v>3.5398366971111199E-2</v>
      </c>
      <c r="AF239" s="17">
        <v>7.2519502973936806E-2</v>
      </c>
    </row>
    <row r="240" spans="2:32" x14ac:dyDescent="0.5">
      <c r="B240" t="s">
        <v>96</v>
      </c>
      <c r="C240" s="17">
        <v>5.68182692064748E-2</v>
      </c>
      <c r="D240" s="17">
        <v>3.9463576636279703E-2</v>
      </c>
      <c r="E240" s="17">
        <v>7.3600437931652093E-2</v>
      </c>
      <c r="F240" s="17"/>
      <c r="G240" s="17">
        <v>3.9021894310451E-2</v>
      </c>
      <c r="H240" s="17">
        <v>3.2571772400536297E-2</v>
      </c>
      <c r="I240" s="17">
        <v>5.4132374842823502E-2</v>
      </c>
      <c r="J240" s="17">
        <v>3.3692279085139602E-2</v>
      </c>
      <c r="K240" s="17">
        <v>7.0184493199167503E-2</v>
      </c>
      <c r="L240" s="17">
        <v>8.3485552173073102E-2</v>
      </c>
      <c r="M240" s="17"/>
      <c r="N240" s="17">
        <v>7.1840278585503098E-2</v>
      </c>
      <c r="O240" s="17">
        <v>4.5941519711670299E-2</v>
      </c>
      <c r="P240" s="17">
        <v>0.124801758858508</v>
      </c>
      <c r="Q240" s="17">
        <v>5.7158724791414497E-2</v>
      </c>
      <c r="R240" s="17">
        <v>0</v>
      </c>
      <c r="S240" s="17">
        <v>3.5522024293798998E-2</v>
      </c>
      <c r="T240" s="17">
        <v>9.5038201442457101E-2</v>
      </c>
      <c r="U240" s="17">
        <v>8.1383261662121703E-2</v>
      </c>
      <c r="V240" s="17">
        <v>4.04981391406442E-2</v>
      </c>
      <c r="W240" s="17">
        <v>2.4109798903982502E-2</v>
      </c>
      <c r="X240" s="17">
        <v>9.3408728029983304E-2</v>
      </c>
      <c r="Y240" s="17">
        <v>0.137973129716328</v>
      </c>
      <c r="Z240" s="17">
        <v>6.9726646101990003E-2</v>
      </c>
      <c r="AA240" s="17">
        <v>0</v>
      </c>
      <c r="AB240" s="17">
        <v>7.0485316858091604E-2</v>
      </c>
      <c r="AC240" s="17">
        <v>7.5505928834600902E-2</v>
      </c>
      <c r="AD240" s="17"/>
      <c r="AE240" s="17">
        <v>3.3983593741524001E-2</v>
      </c>
      <c r="AF240" s="17">
        <v>6.7221840415397097E-2</v>
      </c>
    </row>
    <row r="241" spans="2:32" x14ac:dyDescent="0.5">
      <c r="B241" t="s">
        <v>76</v>
      </c>
      <c r="C241" s="17">
        <v>5.31073970036667E-2</v>
      </c>
      <c r="D241" s="17">
        <v>4.5781257504585698E-2</v>
      </c>
      <c r="E241" s="17">
        <v>6.0299611729931903E-2</v>
      </c>
      <c r="F241" s="17"/>
      <c r="G241" s="17">
        <v>2.8319483752665998E-2</v>
      </c>
      <c r="H241" s="17">
        <v>3.9338386967455202E-2</v>
      </c>
      <c r="I241" s="17">
        <v>4.5811527717429398E-2</v>
      </c>
      <c r="J241" s="17">
        <v>4.8537219603743798E-2</v>
      </c>
      <c r="K241" s="17">
        <v>3.9068315255783602E-2</v>
      </c>
      <c r="L241" s="17">
        <v>8.6092764055749907E-2</v>
      </c>
      <c r="M241" s="17"/>
      <c r="N241" s="17">
        <v>6.1402643108318701E-2</v>
      </c>
      <c r="O241" s="17">
        <v>5.2726779009047299E-2</v>
      </c>
      <c r="P241" s="17">
        <v>3.8888797000816398E-2</v>
      </c>
      <c r="Q241" s="17">
        <v>6.5502619607010606E-2</v>
      </c>
      <c r="R241" s="17">
        <v>0</v>
      </c>
      <c r="S241" s="17">
        <v>3.9157380857525501E-2</v>
      </c>
      <c r="T241" s="17">
        <v>4.74403854421186E-2</v>
      </c>
      <c r="U241" s="17">
        <v>0.13135791331479199</v>
      </c>
      <c r="V241" s="17">
        <v>6.7097840925515198E-2</v>
      </c>
      <c r="W241" s="17">
        <v>4.78594802878759E-2</v>
      </c>
      <c r="X241" s="17">
        <v>5.26069917827219E-2</v>
      </c>
      <c r="Y241" s="17">
        <v>7.8522019338628707E-2</v>
      </c>
      <c r="Z241" s="17">
        <v>6.5903146054826195E-2</v>
      </c>
      <c r="AA241" s="17">
        <v>5.9452542023597003E-2</v>
      </c>
      <c r="AB241" s="17">
        <v>0</v>
      </c>
      <c r="AC241" s="17">
        <v>3.2216366193624502E-2</v>
      </c>
      <c r="AD241" s="17"/>
      <c r="AE241" s="17">
        <v>3.2117456857588197E-2</v>
      </c>
      <c r="AF241" s="17">
        <v>6.2670499282738906E-2</v>
      </c>
    </row>
    <row r="242" spans="2:32" x14ac:dyDescent="0.5">
      <c r="B242" t="s">
        <v>97</v>
      </c>
      <c r="C242" s="17">
        <v>0.609004295862272</v>
      </c>
      <c r="D242" s="17">
        <v>0.64588204689564499</v>
      </c>
      <c r="E242" s="17">
        <v>0.57234307201385604</v>
      </c>
      <c r="F242" s="17"/>
      <c r="G242" s="17">
        <v>0.70550052675899599</v>
      </c>
      <c r="H242" s="17">
        <v>0.74217171216083799</v>
      </c>
      <c r="I242" s="17">
        <v>0.61714217396321902</v>
      </c>
      <c r="J242" s="17">
        <v>0.64369528795525699</v>
      </c>
      <c r="K242" s="17">
        <v>0.54286422471138995</v>
      </c>
      <c r="L242" s="17">
        <v>0.51973585110383402</v>
      </c>
      <c r="M242" s="17"/>
      <c r="N242" s="17">
        <v>0.59753916933114604</v>
      </c>
      <c r="O242" s="17">
        <v>0.59529013515634899</v>
      </c>
      <c r="P242" s="17">
        <v>0.540383648397742</v>
      </c>
      <c r="Q242" s="17">
        <v>0.63594621733797296</v>
      </c>
      <c r="R242" s="17">
        <v>0.60599559998957198</v>
      </c>
      <c r="S242" s="17">
        <v>0.73172085923026897</v>
      </c>
      <c r="T242" s="17">
        <v>0.56128142702852102</v>
      </c>
      <c r="U242" s="17">
        <v>0.50101539757623603</v>
      </c>
      <c r="V242" s="17">
        <v>0.496143127206149</v>
      </c>
      <c r="W242" s="17">
        <v>0.66480411843931797</v>
      </c>
      <c r="X242" s="17">
        <v>0.65437908977694503</v>
      </c>
      <c r="Y242" s="17">
        <v>0.55405318665348402</v>
      </c>
      <c r="Z242" s="17">
        <v>0.60817174393349704</v>
      </c>
      <c r="AA242" s="17">
        <v>0.67696709752789397</v>
      </c>
      <c r="AB242" s="17">
        <v>0.66826325397293396</v>
      </c>
      <c r="AC242" s="17">
        <v>0.698621189865262</v>
      </c>
      <c r="AD242" s="17"/>
      <c r="AE242" s="17">
        <v>0.72450790166188095</v>
      </c>
      <c r="AF242" s="17">
        <v>0.55638038230291598</v>
      </c>
    </row>
    <row r="243" spans="2:32" x14ac:dyDescent="0.5">
      <c r="B243" t="s">
        <v>98</v>
      </c>
      <c r="C243" s="17">
        <v>0.11771885661152701</v>
      </c>
      <c r="D243" s="17">
        <v>9.4002375832242996E-2</v>
      </c>
      <c r="E243" s="17">
        <v>0.14080122258325101</v>
      </c>
      <c r="F243" s="17"/>
      <c r="G243" s="17">
        <v>0.117668239521191</v>
      </c>
      <c r="H243" s="17">
        <v>8.2652439112221296E-2</v>
      </c>
      <c r="I243" s="17">
        <v>8.8684090958183803E-2</v>
      </c>
      <c r="J243" s="17">
        <v>8.9475417841109794E-2</v>
      </c>
      <c r="K243" s="17">
        <v>0.15558459045950601</v>
      </c>
      <c r="L243" s="17">
        <v>0.14571118678984399</v>
      </c>
      <c r="M243" s="17"/>
      <c r="N243" s="17">
        <v>0.121664969124141</v>
      </c>
      <c r="O243" s="17">
        <v>0.121693431898984</v>
      </c>
      <c r="P243" s="17">
        <v>0.201264946923322</v>
      </c>
      <c r="Q243" s="17">
        <v>8.7021671010892601E-2</v>
      </c>
      <c r="R243" s="17">
        <v>9.6704822806779306E-2</v>
      </c>
      <c r="S243" s="17">
        <v>3.5522024293798998E-2</v>
      </c>
      <c r="T243" s="17">
        <v>0.16314766842837999</v>
      </c>
      <c r="U243" s="17">
        <v>0.12930457326932801</v>
      </c>
      <c r="V243" s="17">
        <v>0.122927191428245</v>
      </c>
      <c r="W243" s="17">
        <v>8.3864835314877498E-2</v>
      </c>
      <c r="X243" s="17">
        <v>0.148082693059674</v>
      </c>
      <c r="Y243" s="17">
        <v>0.137973129716328</v>
      </c>
      <c r="Z243" s="17">
        <v>0.13601073753734799</v>
      </c>
      <c r="AA243" s="17">
        <v>0.13442362641553399</v>
      </c>
      <c r="AB243" s="17">
        <v>7.0485316858091604E-2</v>
      </c>
      <c r="AC243" s="17">
        <v>0.10971864720277601</v>
      </c>
      <c r="AD243" s="17"/>
      <c r="AE243" s="17">
        <v>6.9381960712635193E-2</v>
      </c>
      <c r="AF243" s="17">
        <v>0.139741343389334</v>
      </c>
    </row>
    <row r="244" spans="2:32" x14ac:dyDescent="0.5">
      <c r="B244" t="s">
        <v>99</v>
      </c>
      <c r="C244" s="17">
        <v>0.49128543925074503</v>
      </c>
      <c r="D244" s="17">
        <v>0.55187967106340197</v>
      </c>
      <c r="E244" s="17">
        <v>0.43154184943060497</v>
      </c>
      <c r="F244" s="17"/>
      <c r="G244" s="17">
        <v>0.58783228723780401</v>
      </c>
      <c r="H244" s="17">
        <v>0.65951927304861602</v>
      </c>
      <c r="I244" s="17">
        <v>0.52845808300503505</v>
      </c>
      <c r="J244" s="17">
        <v>0.55421987011414797</v>
      </c>
      <c r="K244" s="17">
        <v>0.387279634251884</v>
      </c>
      <c r="L244" s="17">
        <v>0.37402466431399001</v>
      </c>
      <c r="M244" s="17"/>
      <c r="N244" s="17">
        <v>0.47587420020700499</v>
      </c>
      <c r="O244" s="17">
        <v>0.47359670325736403</v>
      </c>
      <c r="P244" s="17">
        <v>0.33911870147442003</v>
      </c>
      <c r="Q244" s="17">
        <v>0.54892454632707999</v>
      </c>
      <c r="R244" s="17">
        <v>0.50929077718279303</v>
      </c>
      <c r="S244" s="17">
        <v>0.69619883493646995</v>
      </c>
      <c r="T244" s="17">
        <v>0.39813375860014</v>
      </c>
      <c r="U244" s="17">
        <v>0.37171082430690799</v>
      </c>
      <c r="V244" s="17">
        <v>0.37321593577790402</v>
      </c>
      <c r="W244" s="17">
        <v>0.58093928312443999</v>
      </c>
      <c r="X244" s="17">
        <v>0.506296396717272</v>
      </c>
      <c r="Y244" s="17">
        <v>0.416080056937156</v>
      </c>
      <c r="Z244" s="17">
        <v>0.472161006396149</v>
      </c>
      <c r="AA244" s="17">
        <v>0.54254347111236001</v>
      </c>
      <c r="AB244" s="17">
        <v>0.59777793711484195</v>
      </c>
      <c r="AC244" s="17">
        <v>0.58890254266248598</v>
      </c>
      <c r="AD244" s="17"/>
      <c r="AE244" s="17">
        <v>0.65512594094924603</v>
      </c>
      <c r="AF244" s="17">
        <v>0.416639038913582</v>
      </c>
    </row>
    <row r="245" spans="2:32" x14ac:dyDescent="0.5">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row>
    <row r="246" spans="2:32" x14ac:dyDescent="0.5">
      <c r="B246" s="6" t="s">
        <v>191</v>
      </c>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row>
    <row r="247" spans="2:32" x14ac:dyDescent="0.5">
      <c r="B247" s="24" t="s">
        <v>57</v>
      </c>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row>
    <row r="248" spans="2:32" x14ac:dyDescent="0.5">
      <c r="B248" t="s">
        <v>92</v>
      </c>
      <c r="C248" s="17">
        <v>0.81503930614300302</v>
      </c>
      <c r="D248" s="17">
        <v>0.81266321001792496</v>
      </c>
      <c r="E248" s="17">
        <v>0.81662381283515395</v>
      </c>
      <c r="F248" s="17"/>
      <c r="G248" s="17">
        <v>0.72065929481416702</v>
      </c>
      <c r="H248" s="17">
        <v>0.79211996783089</v>
      </c>
      <c r="I248" s="17">
        <v>0.771914714010419</v>
      </c>
      <c r="J248" s="17">
        <v>0.78419332881387105</v>
      </c>
      <c r="K248" s="17">
        <v>0.85694209468090199</v>
      </c>
      <c r="L248" s="17">
        <v>0.87463105924832096</v>
      </c>
      <c r="M248" s="17"/>
      <c r="N248" s="17">
        <v>0.81436975973297399</v>
      </c>
      <c r="O248" s="17">
        <v>0.817603783775529</v>
      </c>
      <c r="P248" s="17">
        <v>0.81893079826680204</v>
      </c>
      <c r="Q248" s="17">
        <v>0.81566469132522101</v>
      </c>
      <c r="R248" s="17">
        <v>0.81223319402351102</v>
      </c>
      <c r="S248" s="17">
        <v>0.81022728788547804</v>
      </c>
      <c r="T248" s="17">
        <v>0.78450825842550598</v>
      </c>
      <c r="U248" s="17">
        <v>0.77539863130916797</v>
      </c>
      <c r="V248" s="17">
        <v>0.74426446953369796</v>
      </c>
      <c r="W248" s="17">
        <v>0.82794651581119305</v>
      </c>
      <c r="X248" s="17">
        <v>0.86847072965652405</v>
      </c>
      <c r="Y248" s="17">
        <v>0.86202687028367198</v>
      </c>
      <c r="Z248" s="17">
        <v>0.82266550993000798</v>
      </c>
      <c r="AA248" s="17">
        <v>0.82453456392682001</v>
      </c>
      <c r="AB248" s="17">
        <v>0.92814588272234999</v>
      </c>
      <c r="AC248" s="17">
        <v>0.77411800376916895</v>
      </c>
      <c r="AD248" s="17"/>
      <c r="AE248" s="17">
        <v>0.81862310747068301</v>
      </c>
      <c r="AF248" s="17">
        <v>0.81340651165164501</v>
      </c>
    </row>
    <row r="249" spans="2:32" x14ac:dyDescent="0.5">
      <c r="B249" t="s">
        <v>93</v>
      </c>
      <c r="C249" s="17">
        <v>0.10830604397324201</v>
      </c>
      <c r="D249" s="17">
        <v>0.103213212962134</v>
      </c>
      <c r="E249" s="17">
        <v>0.11356993569043999</v>
      </c>
      <c r="F249" s="17"/>
      <c r="G249" s="17">
        <v>0.137953952906541</v>
      </c>
      <c r="H249" s="17">
        <v>0.14070931601383699</v>
      </c>
      <c r="I249" s="17">
        <v>0.108925160351299</v>
      </c>
      <c r="J249" s="17">
        <v>0.10143729086000899</v>
      </c>
      <c r="K249" s="17">
        <v>9.9244256434100897E-2</v>
      </c>
      <c r="L249" s="17">
        <v>9.00259155222395E-2</v>
      </c>
      <c r="M249" s="17"/>
      <c r="N249" s="17">
        <v>0.112833270089291</v>
      </c>
      <c r="O249" s="17">
        <v>5.9634914503818998E-2</v>
      </c>
      <c r="P249" s="17">
        <v>0.121653294704907</v>
      </c>
      <c r="Q249" s="17">
        <v>0.18433530867477901</v>
      </c>
      <c r="R249" s="17">
        <v>9.1061983169710106E-2</v>
      </c>
      <c r="S249" s="17">
        <v>0.114919684406482</v>
      </c>
      <c r="T249" s="17">
        <v>0.12896847494608599</v>
      </c>
      <c r="U249" s="17">
        <v>0.132888612180668</v>
      </c>
      <c r="V249" s="17">
        <v>0.122944442492583</v>
      </c>
      <c r="W249" s="17">
        <v>0.104792354605757</v>
      </c>
      <c r="X249" s="17">
        <v>9.5090620490681205E-2</v>
      </c>
      <c r="Y249" s="17">
        <v>0.137973129716328</v>
      </c>
      <c r="Z249" s="17">
        <v>0.106473494930338</v>
      </c>
      <c r="AA249" s="17">
        <v>0.11324300522264601</v>
      </c>
      <c r="AB249" s="17">
        <v>7.1854117277649704E-2</v>
      </c>
      <c r="AC249" s="17">
        <v>0.22588199623083099</v>
      </c>
      <c r="AD249" s="17"/>
      <c r="AE249" s="17">
        <v>8.7691881094595206E-2</v>
      </c>
      <c r="AF249" s="17">
        <v>0.117697940597721</v>
      </c>
    </row>
    <row r="250" spans="2:32" x14ac:dyDescent="0.5">
      <c r="B250" t="s">
        <v>187</v>
      </c>
      <c r="C250" s="17">
        <v>4.6630246558877299E-2</v>
      </c>
      <c r="D250" s="17">
        <v>5.3259435951753802E-2</v>
      </c>
      <c r="E250" s="17">
        <v>4.0472609651209503E-2</v>
      </c>
      <c r="F250" s="17"/>
      <c r="G250" s="17">
        <v>4.0526171495065599E-2</v>
      </c>
      <c r="H250" s="17">
        <v>5.2581093543177901E-2</v>
      </c>
      <c r="I250" s="17">
        <v>7.1343312796072006E-2</v>
      </c>
      <c r="J250" s="17">
        <v>8.6819295073101599E-2</v>
      </c>
      <c r="K250" s="17">
        <v>2.47538086242646E-2</v>
      </c>
      <c r="L250" s="17">
        <v>2.1212563564824299E-2</v>
      </c>
      <c r="M250" s="17"/>
      <c r="N250" s="17">
        <v>3.90381814601619E-2</v>
      </c>
      <c r="O250" s="17">
        <v>5.9820798082388098E-2</v>
      </c>
      <c r="P250" s="17">
        <v>3.8320020138408899E-2</v>
      </c>
      <c r="Q250" s="17">
        <v>0</v>
      </c>
      <c r="R250" s="17">
        <v>9.6704822806779306E-2</v>
      </c>
      <c r="S250" s="17">
        <v>3.5522024293798998E-2</v>
      </c>
      <c r="T250" s="17">
        <v>6.2071225237989899E-2</v>
      </c>
      <c r="U250" s="17">
        <v>9.1712756510163695E-2</v>
      </c>
      <c r="V250" s="17">
        <v>8.8854024006672402E-2</v>
      </c>
      <c r="W250" s="17">
        <v>4.8110712952801102E-2</v>
      </c>
      <c r="X250" s="17">
        <v>3.6438649852794699E-2</v>
      </c>
      <c r="Y250" s="17">
        <v>0</v>
      </c>
      <c r="Z250" s="17">
        <v>1.4840849564863701E-2</v>
      </c>
      <c r="AA250" s="17">
        <v>3.1341586324927298E-2</v>
      </c>
      <c r="AB250" s="17">
        <v>0</v>
      </c>
      <c r="AC250" s="17">
        <v>0</v>
      </c>
      <c r="AD250" s="17"/>
      <c r="AE250" s="17">
        <v>6.8879547676123906E-2</v>
      </c>
      <c r="AF250" s="17">
        <v>3.6493374288574298E-2</v>
      </c>
    </row>
    <row r="251" spans="2:32" x14ac:dyDescent="0.5">
      <c r="B251" t="s">
        <v>95</v>
      </c>
      <c r="C251" s="17">
        <v>1.45533651368669E-2</v>
      </c>
      <c r="D251" s="17">
        <v>1.3311857442113099E-2</v>
      </c>
      <c r="E251" s="17">
        <v>1.57927279253741E-2</v>
      </c>
      <c r="F251" s="17"/>
      <c r="G251" s="17">
        <v>6.0643157367240901E-2</v>
      </c>
      <c r="H251" s="17">
        <v>1.45896226120948E-2</v>
      </c>
      <c r="I251" s="17">
        <v>2.64748487308256E-2</v>
      </c>
      <c r="J251" s="17">
        <v>5.6446196222119096E-3</v>
      </c>
      <c r="K251" s="17">
        <v>6.3178517611535701E-3</v>
      </c>
      <c r="L251" s="17">
        <v>3.5998493353211298E-3</v>
      </c>
      <c r="M251" s="17"/>
      <c r="N251" s="17">
        <v>1.65063981013218E-2</v>
      </c>
      <c r="O251" s="17">
        <v>3.27725278126113E-2</v>
      </c>
      <c r="P251" s="17">
        <v>2.1095886889882599E-2</v>
      </c>
      <c r="Q251" s="17">
        <v>0</v>
      </c>
      <c r="R251" s="17">
        <v>0</v>
      </c>
      <c r="S251" s="17">
        <v>3.9331003414240701E-2</v>
      </c>
      <c r="T251" s="17">
        <v>1.25518758937836E-2</v>
      </c>
      <c r="U251" s="17">
        <v>0</v>
      </c>
      <c r="V251" s="17">
        <v>1.5169428744346E-2</v>
      </c>
      <c r="W251" s="17">
        <v>4.9010708681312704E-3</v>
      </c>
      <c r="X251" s="17">
        <v>0</v>
      </c>
      <c r="Y251" s="17">
        <v>0</v>
      </c>
      <c r="Z251" s="17">
        <v>3.87733183270767E-2</v>
      </c>
      <c r="AA251" s="17">
        <v>0</v>
      </c>
      <c r="AB251" s="17">
        <v>0</v>
      </c>
      <c r="AC251" s="17">
        <v>0</v>
      </c>
      <c r="AD251" s="17"/>
      <c r="AE251" s="17">
        <v>1.3247572203244601E-2</v>
      </c>
      <c r="AF251" s="17">
        <v>1.5148289719434299E-2</v>
      </c>
    </row>
    <row r="252" spans="2:32" x14ac:dyDescent="0.5">
      <c r="B252" t="s">
        <v>96</v>
      </c>
      <c r="C252" s="17">
        <v>6.2607289452101802E-3</v>
      </c>
      <c r="D252" s="17">
        <v>6.5870529369998002E-3</v>
      </c>
      <c r="E252" s="17">
        <v>5.9722903809842796E-3</v>
      </c>
      <c r="F252" s="17"/>
      <c r="G252" s="17">
        <v>1.18979396643194E-2</v>
      </c>
      <c r="H252" s="17">
        <v>0</v>
      </c>
      <c r="I252" s="17">
        <v>0</v>
      </c>
      <c r="J252" s="17">
        <v>1.1909024177893201E-2</v>
      </c>
      <c r="K252" s="17">
        <v>1.2741988499578701E-2</v>
      </c>
      <c r="L252" s="17">
        <v>3.43407642301554E-3</v>
      </c>
      <c r="M252" s="17"/>
      <c r="N252" s="17">
        <v>8.3553855962649505E-3</v>
      </c>
      <c r="O252" s="17">
        <v>1.20652668582056E-2</v>
      </c>
      <c r="P252" s="17">
        <v>0</v>
      </c>
      <c r="Q252" s="17">
        <v>0</v>
      </c>
      <c r="R252" s="17">
        <v>0</v>
      </c>
      <c r="S252" s="17">
        <v>0</v>
      </c>
      <c r="T252" s="17">
        <v>1.1900165496634601E-2</v>
      </c>
      <c r="U252" s="17">
        <v>0</v>
      </c>
      <c r="V252" s="17">
        <v>1.35982064783551E-2</v>
      </c>
      <c r="W252" s="17">
        <v>4.7465708839752804E-3</v>
      </c>
      <c r="X252" s="17">
        <v>0</v>
      </c>
      <c r="Y252" s="17">
        <v>0</v>
      </c>
      <c r="Z252" s="17">
        <v>0</v>
      </c>
      <c r="AA252" s="17">
        <v>0</v>
      </c>
      <c r="AB252" s="17">
        <v>0</v>
      </c>
      <c r="AC252" s="17">
        <v>0</v>
      </c>
      <c r="AD252" s="17"/>
      <c r="AE252" s="17">
        <v>7.7471110960408603E-3</v>
      </c>
      <c r="AF252" s="17">
        <v>5.5835271792567497E-3</v>
      </c>
    </row>
    <row r="253" spans="2:32" x14ac:dyDescent="0.5">
      <c r="B253" t="s">
        <v>76</v>
      </c>
      <c r="C253" s="17">
        <v>9.2103092427995303E-3</v>
      </c>
      <c r="D253" s="17">
        <v>1.0965230689074301E-2</v>
      </c>
      <c r="E253" s="17">
        <v>7.5686235168389501E-3</v>
      </c>
      <c r="F253" s="17"/>
      <c r="G253" s="17">
        <v>2.8319483752665998E-2</v>
      </c>
      <c r="H253" s="17">
        <v>0</v>
      </c>
      <c r="I253" s="17">
        <v>2.1341964111384101E-2</v>
      </c>
      <c r="J253" s="17">
        <v>9.9964414529133804E-3</v>
      </c>
      <c r="K253" s="17">
        <v>0</v>
      </c>
      <c r="L253" s="17">
        <v>7.0965359062787597E-3</v>
      </c>
      <c r="M253" s="17"/>
      <c r="N253" s="17">
        <v>8.8970050199860401E-3</v>
      </c>
      <c r="O253" s="17">
        <v>1.8102708967446601E-2</v>
      </c>
      <c r="P253" s="17">
        <v>0</v>
      </c>
      <c r="Q253" s="17">
        <v>0</v>
      </c>
      <c r="R253" s="17">
        <v>0</v>
      </c>
      <c r="S253" s="17">
        <v>0</v>
      </c>
      <c r="T253" s="17">
        <v>0</v>
      </c>
      <c r="U253" s="17">
        <v>0</v>
      </c>
      <c r="V253" s="17">
        <v>1.5169428744346E-2</v>
      </c>
      <c r="W253" s="17">
        <v>9.5027748781424705E-3</v>
      </c>
      <c r="X253" s="17">
        <v>0</v>
      </c>
      <c r="Y253" s="17">
        <v>0</v>
      </c>
      <c r="Z253" s="17">
        <v>1.7246827247714001E-2</v>
      </c>
      <c r="AA253" s="17">
        <v>3.08808445256065E-2</v>
      </c>
      <c r="AB253" s="17">
        <v>0</v>
      </c>
      <c r="AC253" s="17">
        <v>0</v>
      </c>
      <c r="AD253" s="17"/>
      <c r="AE253" s="17">
        <v>3.8107804593128501E-3</v>
      </c>
      <c r="AF253" s="17">
        <v>1.16703565633692E-2</v>
      </c>
    </row>
    <row r="254" spans="2:32" x14ac:dyDescent="0.5">
      <c r="B254" t="s">
        <v>97</v>
      </c>
      <c r="C254" s="17">
        <v>0.92334535011624597</v>
      </c>
      <c r="D254" s="17">
        <v>0.915876422980059</v>
      </c>
      <c r="E254" s="17">
        <v>0.930193748525593</v>
      </c>
      <c r="F254" s="17"/>
      <c r="G254" s="17">
        <v>0.85861324772070802</v>
      </c>
      <c r="H254" s="17">
        <v>0.93282928384472696</v>
      </c>
      <c r="I254" s="17">
        <v>0.88083987436171796</v>
      </c>
      <c r="J254" s="17">
        <v>0.88563061967388002</v>
      </c>
      <c r="K254" s="17">
        <v>0.95618635111500305</v>
      </c>
      <c r="L254" s="17">
        <v>0.96465697477056001</v>
      </c>
      <c r="M254" s="17"/>
      <c r="N254" s="17">
        <v>0.92720302982226499</v>
      </c>
      <c r="O254" s="17">
        <v>0.87723869827934897</v>
      </c>
      <c r="P254" s="17">
        <v>0.94058409297170897</v>
      </c>
      <c r="Q254" s="17">
        <v>1</v>
      </c>
      <c r="R254" s="17">
        <v>0.90329517719322105</v>
      </c>
      <c r="S254" s="17">
        <v>0.92514697229195997</v>
      </c>
      <c r="T254" s="17">
        <v>0.91347673337159196</v>
      </c>
      <c r="U254" s="17">
        <v>0.90828724348983603</v>
      </c>
      <c r="V254" s="17">
        <v>0.86720891202628103</v>
      </c>
      <c r="W254" s="17">
        <v>0.93273887041695003</v>
      </c>
      <c r="X254" s="17">
        <v>0.96356135014720501</v>
      </c>
      <c r="Y254" s="17">
        <v>1</v>
      </c>
      <c r="Z254" s="17">
        <v>0.92913900486034595</v>
      </c>
      <c r="AA254" s="17">
        <v>0.93777756914946597</v>
      </c>
      <c r="AB254" s="17">
        <v>1</v>
      </c>
      <c r="AC254" s="17">
        <v>1</v>
      </c>
      <c r="AD254" s="17"/>
      <c r="AE254" s="17">
        <v>0.90631498856527803</v>
      </c>
      <c r="AF254" s="17">
        <v>0.931104452249365</v>
      </c>
    </row>
    <row r="255" spans="2:32" x14ac:dyDescent="0.5">
      <c r="B255" t="s">
        <v>98</v>
      </c>
      <c r="C255" s="17">
        <v>2.08140940820771E-2</v>
      </c>
      <c r="D255" s="17">
        <v>1.9898910379112799E-2</v>
      </c>
      <c r="E255" s="17">
        <v>2.1765018306358401E-2</v>
      </c>
      <c r="F255" s="17"/>
      <c r="G255" s="17">
        <v>7.2541097031560295E-2</v>
      </c>
      <c r="H255" s="17">
        <v>1.45896226120948E-2</v>
      </c>
      <c r="I255" s="17">
        <v>2.64748487308256E-2</v>
      </c>
      <c r="J255" s="17">
        <v>1.7553643800105101E-2</v>
      </c>
      <c r="K255" s="17">
        <v>1.9059840260732201E-2</v>
      </c>
      <c r="L255" s="17">
        <v>7.0339257583366703E-3</v>
      </c>
      <c r="M255" s="17"/>
      <c r="N255" s="17">
        <v>2.4861783697586699E-2</v>
      </c>
      <c r="O255" s="17">
        <v>4.4837794670816902E-2</v>
      </c>
      <c r="P255" s="17">
        <v>2.1095886889882599E-2</v>
      </c>
      <c r="Q255" s="17">
        <v>0</v>
      </c>
      <c r="R255" s="17">
        <v>0</v>
      </c>
      <c r="S255" s="17">
        <v>3.9331003414240701E-2</v>
      </c>
      <c r="T255" s="17">
        <v>2.4452041390418199E-2</v>
      </c>
      <c r="U255" s="17">
        <v>0</v>
      </c>
      <c r="V255" s="17">
        <v>2.87676352227011E-2</v>
      </c>
      <c r="W255" s="17">
        <v>9.6476417521065509E-3</v>
      </c>
      <c r="X255" s="17">
        <v>0</v>
      </c>
      <c r="Y255" s="17">
        <v>0</v>
      </c>
      <c r="Z255" s="17">
        <v>3.87733183270767E-2</v>
      </c>
      <c r="AA255" s="17">
        <v>0</v>
      </c>
      <c r="AB255" s="17">
        <v>0</v>
      </c>
      <c r="AC255" s="17">
        <v>0</v>
      </c>
      <c r="AD255" s="17"/>
      <c r="AE255" s="17">
        <v>2.0994683299285499E-2</v>
      </c>
      <c r="AF255" s="17">
        <v>2.0731816898691101E-2</v>
      </c>
    </row>
    <row r="256" spans="2:32" x14ac:dyDescent="0.5">
      <c r="B256" t="s">
        <v>99</v>
      </c>
      <c r="C256" s="17">
        <v>0.90253125603416895</v>
      </c>
      <c r="D256" s="17">
        <v>0.89597751260094605</v>
      </c>
      <c r="E256" s="17">
        <v>0.90842873021923498</v>
      </c>
      <c r="F256" s="17"/>
      <c r="G256" s="17">
        <v>0.78607215068914804</v>
      </c>
      <c r="H256" s="17">
        <v>0.91823966123263201</v>
      </c>
      <c r="I256" s="17">
        <v>0.854365025630893</v>
      </c>
      <c r="J256" s="17">
        <v>0.86807697587377497</v>
      </c>
      <c r="K256" s="17">
        <v>0.93712651085427101</v>
      </c>
      <c r="L256" s="17">
        <v>0.95762304901222395</v>
      </c>
      <c r="M256" s="17"/>
      <c r="N256" s="17">
        <v>0.90234124612467903</v>
      </c>
      <c r="O256" s="17">
        <v>0.83240090360853203</v>
      </c>
      <c r="P256" s="17">
        <v>0.91948820608182602</v>
      </c>
      <c r="Q256" s="17">
        <v>1</v>
      </c>
      <c r="R256" s="17">
        <v>0.90329517719322105</v>
      </c>
      <c r="S256" s="17">
        <v>0.88581596887771996</v>
      </c>
      <c r="T256" s="17">
        <v>0.88902469198117395</v>
      </c>
      <c r="U256" s="17">
        <v>0.90828724348983603</v>
      </c>
      <c r="V256" s="17">
        <v>0.83844127680358005</v>
      </c>
      <c r="W256" s="17">
        <v>0.92309122866484306</v>
      </c>
      <c r="X256" s="17">
        <v>0.96356135014720501</v>
      </c>
      <c r="Y256" s="17">
        <v>1</v>
      </c>
      <c r="Z256" s="17">
        <v>0.89036568653326897</v>
      </c>
      <c r="AA256" s="17">
        <v>0.93777756914946597</v>
      </c>
      <c r="AB256" s="17">
        <v>1</v>
      </c>
      <c r="AC256" s="17">
        <v>1</v>
      </c>
      <c r="AD256" s="17"/>
      <c r="AE256" s="17">
        <v>0.88532030526599204</v>
      </c>
      <c r="AF256" s="17">
        <v>0.91037263535067403</v>
      </c>
    </row>
    <row r="257" spans="2:32" x14ac:dyDescent="0.5">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row>
    <row r="258" spans="2:32" x14ac:dyDescent="0.5">
      <c r="B258" s="6" t="s">
        <v>192</v>
      </c>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row>
    <row r="259" spans="2:32" x14ac:dyDescent="0.5">
      <c r="B259" s="24" t="s">
        <v>57</v>
      </c>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row>
    <row r="260" spans="2:32" x14ac:dyDescent="0.5">
      <c r="B260" t="s">
        <v>92</v>
      </c>
      <c r="C260" s="17">
        <v>0.455137356970434</v>
      </c>
      <c r="D260" s="17">
        <v>0.51056202084642099</v>
      </c>
      <c r="E260" s="17">
        <v>0.40019640532714501</v>
      </c>
      <c r="F260" s="17"/>
      <c r="G260" s="17">
        <v>0.54876245647954502</v>
      </c>
      <c r="H260" s="17">
        <v>0.62818302757990996</v>
      </c>
      <c r="I260" s="17">
        <v>0.49770900290612402</v>
      </c>
      <c r="J260" s="17">
        <v>0.49211311282085901</v>
      </c>
      <c r="K260" s="17">
        <v>0.369293189627039</v>
      </c>
      <c r="L260" s="17">
        <v>0.336768631194933</v>
      </c>
      <c r="M260" s="17"/>
      <c r="N260" s="17">
        <v>0.46049179545038099</v>
      </c>
      <c r="O260" s="17">
        <v>0.51564491736642404</v>
      </c>
      <c r="P260" s="17">
        <v>0.42983260400529899</v>
      </c>
      <c r="Q260" s="17">
        <v>0.45362411713897</v>
      </c>
      <c r="R260" s="17">
        <v>0.50424001407968999</v>
      </c>
      <c r="S260" s="17">
        <v>0.50365928353864398</v>
      </c>
      <c r="T260" s="17">
        <v>0.470733880607413</v>
      </c>
      <c r="U260" s="17">
        <v>0.32901742171892701</v>
      </c>
      <c r="V260" s="17">
        <v>0.37274464797818102</v>
      </c>
      <c r="W260" s="17">
        <v>0.47251685101602903</v>
      </c>
      <c r="X260" s="17">
        <v>0.52642221361140795</v>
      </c>
      <c r="Y260" s="17">
        <v>0.40647566899823001</v>
      </c>
      <c r="Z260" s="17">
        <v>0.30333170150622102</v>
      </c>
      <c r="AA260" s="17">
        <v>0.49016532056368001</v>
      </c>
      <c r="AB260" s="17">
        <v>0.46846462572330699</v>
      </c>
      <c r="AC260" s="17">
        <v>0.37573049865014901</v>
      </c>
      <c r="AD260" s="17"/>
      <c r="AE260" s="17">
        <v>0.54613678491976503</v>
      </c>
      <c r="AF260" s="17">
        <v>0.413677646711132</v>
      </c>
    </row>
    <row r="261" spans="2:32" x14ac:dyDescent="0.5">
      <c r="B261" t="s">
        <v>93</v>
      </c>
      <c r="C261" s="17">
        <v>0.247089715142881</v>
      </c>
      <c r="D261" s="17">
        <v>0.21408551880028301</v>
      </c>
      <c r="E261" s="17">
        <v>0.27951959714566399</v>
      </c>
      <c r="F261" s="17"/>
      <c r="G261" s="17">
        <v>0.30494937050329002</v>
      </c>
      <c r="H261" s="17">
        <v>0.18458801113484699</v>
      </c>
      <c r="I261" s="17">
        <v>0.215714593529125</v>
      </c>
      <c r="J261" s="17">
        <v>0.26137522911444</v>
      </c>
      <c r="K261" s="17">
        <v>0.311109550836417</v>
      </c>
      <c r="L261" s="17">
        <v>0.22770261037128101</v>
      </c>
      <c r="M261" s="17"/>
      <c r="N261" s="17">
        <v>0.22200494277767699</v>
      </c>
      <c r="O261" s="17">
        <v>0.18078089711915801</v>
      </c>
      <c r="P261" s="17">
        <v>0.20069371552260101</v>
      </c>
      <c r="Q261" s="17">
        <v>0.27843278070938898</v>
      </c>
      <c r="R261" s="17">
        <v>0.101755585909883</v>
      </c>
      <c r="S261" s="17">
        <v>0.23351738040916001</v>
      </c>
      <c r="T261" s="17">
        <v>0.17540899666221799</v>
      </c>
      <c r="U261" s="17">
        <v>0.39575960083594303</v>
      </c>
      <c r="V261" s="17">
        <v>0.31318711059712201</v>
      </c>
      <c r="W261" s="17">
        <v>0.30714927618343402</v>
      </c>
      <c r="X261" s="17">
        <v>0.20489954956602799</v>
      </c>
      <c r="Y261" s="17">
        <v>0.31051792321462202</v>
      </c>
      <c r="Z261" s="17">
        <v>0.29903269735687998</v>
      </c>
      <c r="AA261" s="17">
        <v>0.29054169926512402</v>
      </c>
      <c r="AB261" s="17">
        <v>0.13906358057420301</v>
      </c>
      <c r="AC261" s="17">
        <v>0.29049880577569398</v>
      </c>
      <c r="AD261" s="17"/>
      <c r="AE261" s="17">
        <v>0.229491929724076</v>
      </c>
      <c r="AF261" s="17">
        <v>0.25510733790283202</v>
      </c>
    </row>
    <row r="262" spans="2:32" x14ac:dyDescent="0.5">
      <c r="B262" t="s">
        <v>187</v>
      </c>
      <c r="C262" s="17">
        <v>0.152569439505544</v>
      </c>
      <c r="D262" s="17">
        <v>0.15000767793661501</v>
      </c>
      <c r="E262" s="17">
        <v>0.155580213407396</v>
      </c>
      <c r="F262" s="17"/>
      <c r="G262" s="17">
        <v>0.10721020913979901</v>
      </c>
      <c r="H262" s="17">
        <v>0.12793671086121799</v>
      </c>
      <c r="I262" s="17">
        <v>0.16739586685986299</v>
      </c>
      <c r="J262" s="17">
        <v>0.13194104028536099</v>
      </c>
      <c r="K262" s="17">
        <v>0.15017230225081701</v>
      </c>
      <c r="L262" s="17">
        <v>0.188213575888665</v>
      </c>
      <c r="M262" s="17"/>
      <c r="N262" s="17">
        <v>0.174595893732711</v>
      </c>
      <c r="O262" s="17">
        <v>0.184674441521682</v>
      </c>
      <c r="P262" s="17">
        <v>0.15846886295330401</v>
      </c>
      <c r="Q262" s="17">
        <v>0.12282932154182</v>
      </c>
      <c r="R262" s="17">
        <v>9.6704822806779306E-2</v>
      </c>
      <c r="S262" s="17">
        <v>0.155716920098671</v>
      </c>
      <c r="T262" s="17">
        <v>0.17548244726364601</v>
      </c>
      <c r="U262" s="17">
        <v>0.19394501140324499</v>
      </c>
      <c r="V262" s="17">
        <v>0.14875398607705101</v>
      </c>
      <c r="W262" s="17">
        <v>9.3889696475374707E-2</v>
      </c>
      <c r="X262" s="17">
        <v>0.179044429353517</v>
      </c>
      <c r="Y262" s="17">
        <v>0.20695969457449201</v>
      </c>
      <c r="Z262" s="17">
        <v>0.19119354887999701</v>
      </c>
      <c r="AA262" s="17">
        <v>0.128070966927572</v>
      </c>
      <c r="AB262" s="17">
        <v>0.15064128910176</v>
      </c>
      <c r="AC262" s="17">
        <v>0.166320487850427</v>
      </c>
      <c r="AD262" s="17"/>
      <c r="AE262" s="17">
        <v>0.114207786104149</v>
      </c>
      <c r="AF262" s="17">
        <v>0.17004716514548099</v>
      </c>
    </row>
    <row r="263" spans="2:32" x14ac:dyDescent="0.5">
      <c r="B263" t="s">
        <v>95</v>
      </c>
      <c r="C263" s="17">
        <v>4.3124462645757103E-2</v>
      </c>
      <c r="D263" s="17">
        <v>4.09163760923235E-2</v>
      </c>
      <c r="E263" s="17">
        <v>4.5392530219153703E-2</v>
      </c>
      <c r="F263" s="17"/>
      <c r="G263" s="17">
        <v>1.07584801246995E-2</v>
      </c>
      <c r="H263" s="17">
        <v>1.78735274857512E-2</v>
      </c>
      <c r="I263" s="17">
        <v>5.2077899980036403E-2</v>
      </c>
      <c r="J263" s="17">
        <v>4.0307957995742098E-2</v>
      </c>
      <c r="K263" s="17">
        <v>3.6578163534152698E-2</v>
      </c>
      <c r="L263" s="17">
        <v>6.9744191678610304E-2</v>
      </c>
      <c r="M263" s="17"/>
      <c r="N263" s="17">
        <v>3.0770653684558402E-2</v>
      </c>
      <c r="O263" s="17">
        <v>3.1104091804925099E-2</v>
      </c>
      <c r="P263" s="17">
        <v>5.43714908325389E-2</v>
      </c>
      <c r="Q263" s="17">
        <v>0.11867733770672199</v>
      </c>
      <c r="R263" s="17">
        <v>9.1061983169710106E-2</v>
      </c>
      <c r="S263" s="17">
        <v>7.3492611037362293E-2</v>
      </c>
      <c r="T263" s="17">
        <v>8.4446197879133697E-2</v>
      </c>
      <c r="U263" s="17">
        <v>4.3686149282720299E-2</v>
      </c>
      <c r="V263" s="17">
        <v>3.0682207383433E-2</v>
      </c>
      <c r="W263" s="17">
        <v>4.2478834555384197E-2</v>
      </c>
      <c r="X263" s="17">
        <v>3.6293564858563297E-2</v>
      </c>
      <c r="Y263" s="17">
        <v>0</v>
      </c>
      <c r="Z263" s="17">
        <v>3.1120448206321701E-2</v>
      </c>
      <c r="AA263" s="17">
        <v>3.1769471220026498E-2</v>
      </c>
      <c r="AB263" s="17">
        <v>6.5574791334839996E-2</v>
      </c>
      <c r="AC263" s="17">
        <v>0</v>
      </c>
      <c r="AD263" s="17"/>
      <c r="AE263" s="17">
        <v>4.00100571974542E-2</v>
      </c>
      <c r="AF263" s="17">
        <v>4.4543398461359497E-2</v>
      </c>
    </row>
    <row r="264" spans="2:32" x14ac:dyDescent="0.5">
      <c r="B264" t="s">
        <v>96</v>
      </c>
      <c r="C264" s="17">
        <v>5.54577282874869E-2</v>
      </c>
      <c r="D264" s="17">
        <v>4.4668776652622998E-2</v>
      </c>
      <c r="E264" s="17">
        <v>6.5965264561796799E-2</v>
      </c>
      <c r="F264" s="17"/>
      <c r="G264" s="17">
        <v>1.6421544088346601E-2</v>
      </c>
      <c r="H264" s="17">
        <v>3.4524350719992797E-2</v>
      </c>
      <c r="I264" s="17">
        <v>3.2333513385681398E-2</v>
      </c>
      <c r="J264" s="17">
        <v>4.8072051747866398E-2</v>
      </c>
      <c r="K264" s="17">
        <v>7.2836146940222599E-2</v>
      </c>
      <c r="L264" s="17">
        <v>8.6243914168080901E-2</v>
      </c>
      <c r="M264" s="17"/>
      <c r="N264" s="17">
        <v>7.3502482028395003E-2</v>
      </c>
      <c r="O264" s="17">
        <v>5.2583800857930699E-2</v>
      </c>
      <c r="P264" s="17">
        <v>3.66515516931534E-2</v>
      </c>
      <c r="Q264" s="17">
        <v>2.64364429030997E-2</v>
      </c>
      <c r="R264" s="17">
        <v>0.20623759403393799</v>
      </c>
      <c r="S264" s="17">
        <v>0</v>
      </c>
      <c r="T264" s="17">
        <v>7.0128146594320206E-2</v>
      </c>
      <c r="U264" s="17">
        <v>0</v>
      </c>
      <c r="V264" s="17">
        <v>8.5906888255711106E-2</v>
      </c>
      <c r="W264" s="17">
        <v>3.1440592760110797E-2</v>
      </c>
      <c r="X264" s="17">
        <v>5.3340242610484201E-2</v>
      </c>
      <c r="Y264" s="17">
        <v>0</v>
      </c>
      <c r="Z264" s="17">
        <v>0.105587957018938</v>
      </c>
      <c r="AA264" s="17">
        <v>0</v>
      </c>
      <c r="AB264" s="17">
        <v>7.0485316858091604E-2</v>
      </c>
      <c r="AC264" s="17">
        <v>0.100641802929974</v>
      </c>
      <c r="AD264" s="17"/>
      <c r="AE264" s="17">
        <v>3.50898237760989E-2</v>
      </c>
      <c r="AF264" s="17">
        <v>6.4737428596168697E-2</v>
      </c>
    </row>
    <row r="265" spans="2:32" x14ac:dyDescent="0.5">
      <c r="B265" t="s">
        <v>76</v>
      </c>
      <c r="C265" s="17">
        <v>4.6621297447896899E-2</v>
      </c>
      <c r="D265" s="17">
        <v>3.9759629671734298E-2</v>
      </c>
      <c r="E265" s="17">
        <v>5.3345989338843998E-2</v>
      </c>
      <c r="F265" s="17"/>
      <c r="G265" s="17">
        <v>1.18979396643194E-2</v>
      </c>
      <c r="H265" s="17">
        <v>6.89437221828108E-3</v>
      </c>
      <c r="I265" s="17">
        <v>3.4769123339169698E-2</v>
      </c>
      <c r="J265" s="17">
        <v>2.6190608035731301E-2</v>
      </c>
      <c r="K265" s="17">
        <v>6.0010646811350599E-2</v>
      </c>
      <c r="L265" s="17">
        <v>9.1327076698430501E-2</v>
      </c>
      <c r="M265" s="17"/>
      <c r="N265" s="17">
        <v>3.8634232326277503E-2</v>
      </c>
      <c r="O265" s="17">
        <v>3.5211851329879799E-2</v>
      </c>
      <c r="P265" s="17">
        <v>0.119981774993103</v>
      </c>
      <c r="Q265" s="17">
        <v>0</v>
      </c>
      <c r="R265" s="17">
        <v>0</v>
      </c>
      <c r="S265" s="17">
        <v>3.3613804916162997E-2</v>
      </c>
      <c r="T265" s="17">
        <v>2.3800330993269201E-2</v>
      </c>
      <c r="U265" s="17">
        <v>3.7591816759164398E-2</v>
      </c>
      <c r="V265" s="17">
        <v>4.8725159708501199E-2</v>
      </c>
      <c r="W265" s="17">
        <v>5.2524749009668303E-2</v>
      </c>
      <c r="X265" s="17">
        <v>0</v>
      </c>
      <c r="Y265" s="17">
        <v>7.6046713212655506E-2</v>
      </c>
      <c r="Z265" s="17">
        <v>6.9733647031643003E-2</v>
      </c>
      <c r="AA265" s="17">
        <v>5.9452542023597003E-2</v>
      </c>
      <c r="AB265" s="17">
        <v>0.10577039640779801</v>
      </c>
      <c r="AC265" s="17">
        <v>6.6808404793755799E-2</v>
      </c>
      <c r="AD265" s="17"/>
      <c r="AE265" s="17">
        <v>3.5063618278458102E-2</v>
      </c>
      <c r="AF265" s="17">
        <v>5.1887023183027001E-2</v>
      </c>
    </row>
    <row r="266" spans="2:32" x14ac:dyDescent="0.5">
      <c r="B266" t="s">
        <v>97</v>
      </c>
      <c r="C266" s="17">
        <v>0.70222707211331503</v>
      </c>
      <c r="D266" s="17">
        <v>0.72464753964670403</v>
      </c>
      <c r="E266" s="17">
        <v>0.67971600247280906</v>
      </c>
      <c r="F266" s="17"/>
      <c r="G266" s="17">
        <v>0.85371182698283499</v>
      </c>
      <c r="H266" s="17">
        <v>0.81277103871475698</v>
      </c>
      <c r="I266" s="17">
        <v>0.713423596435249</v>
      </c>
      <c r="J266" s="17">
        <v>0.75348834193530001</v>
      </c>
      <c r="K266" s="17">
        <v>0.68040274046345695</v>
      </c>
      <c r="L266" s="17">
        <v>0.56447124156621398</v>
      </c>
      <c r="M266" s="17"/>
      <c r="N266" s="17">
        <v>0.68249673822805801</v>
      </c>
      <c r="O266" s="17">
        <v>0.69642581448558205</v>
      </c>
      <c r="P266" s="17">
        <v>0.63052631952789995</v>
      </c>
      <c r="Q266" s="17">
        <v>0.73205689784835903</v>
      </c>
      <c r="R266" s="17">
        <v>0.60599559998957198</v>
      </c>
      <c r="S266" s="17">
        <v>0.73717666394780401</v>
      </c>
      <c r="T266" s="17">
        <v>0.64614287726963104</v>
      </c>
      <c r="U266" s="17">
        <v>0.72477702255486998</v>
      </c>
      <c r="V266" s="17">
        <v>0.68593175857530297</v>
      </c>
      <c r="W266" s="17">
        <v>0.77966612719946204</v>
      </c>
      <c r="X266" s="17">
        <v>0.73132176317743502</v>
      </c>
      <c r="Y266" s="17">
        <v>0.71699359221285297</v>
      </c>
      <c r="Z266" s="17">
        <v>0.602364398863101</v>
      </c>
      <c r="AA266" s="17">
        <v>0.78070701982880397</v>
      </c>
      <c r="AB266" s="17">
        <v>0.60752820629751003</v>
      </c>
      <c r="AC266" s="17">
        <v>0.66622930442584305</v>
      </c>
      <c r="AD266" s="17"/>
      <c r="AE266" s="17">
        <v>0.77562871464383998</v>
      </c>
      <c r="AF266" s="17">
        <v>0.66878498461396396</v>
      </c>
    </row>
    <row r="267" spans="2:32" x14ac:dyDescent="0.5">
      <c r="B267" t="s">
        <v>98</v>
      </c>
      <c r="C267" s="17">
        <v>9.8582190933243996E-2</v>
      </c>
      <c r="D267" s="17">
        <v>8.5585152744946505E-2</v>
      </c>
      <c r="E267" s="17">
        <v>0.11135779478095099</v>
      </c>
      <c r="F267" s="17"/>
      <c r="G267" s="17">
        <v>2.7180024213046099E-2</v>
      </c>
      <c r="H267" s="17">
        <v>5.2397878205744E-2</v>
      </c>
      <c r="I267" s="17">
        <v>8.4411413365717794E-2</v>
      </c>
      <c r="J267" s="17">
        <v>8.8380009743608504E-2</v>
      </c>
      <c r="K267" s="17">
        <v>0.109414310474375</v>
      </c>
      <c r="L267" s="17">
        <v>0.15598810584669101</v>
      </c>
      <c r="M267" s="17"/>
      <c r="N267" s="17">
        <v>0.10427313571295301</v>
      </c>
      <c r="O267" s="17">
        <v>8.3687892662855798E-2</v>
      </c>
      <c r="P267" s="17">
        <v>9.1023042525692294E-2</v>
      </c>
      <c r="Q267" s="17">
        <v>0.145113780609821</v>
      </c>
      <c r="R267" s="17">
        <v>0.29729957720364802</v>
      </c>
      <c r="S267" s="17">
        <v>7.3492611037362293E-2</v>
      </c>
      <c r="T267" s="17">
        <v>0.154574344473454</v>
      </c>
      <c r="U267" s="17">
        <v>4.3686149282720299E-2</v>
      </c>
      <c r="V267" s="17">
        <v>0.11658909563914401</v>
      </c>
      <c r="W267" s="17">
        <v>7.3919427315495001E-2</v>
      </c>
      <c r="X267" s="17">
        <v>8.9633807469047602E-2</v>
      </c>
      <c r="Y267" s="17">
        <v>0</v>
      </c>
      <c r="Z267" s="17">
        <v>0.13670840522526001</v>
      </c>
      <c r="AA267" s="17">
        <v>3.1769471220026498E-2</v>
      </c>
      <c r="AB267" s="17">
        <v>0.13606010819293199</v>
      </c>
      <c r="AC267" s="17">
        <v>0.100641802929974</v>
      </c>
      <c r="AD267" s="17"/>
      <c r="AE267" s="17">
        <v>7.5099880973553093E-2</v>
      </c>
      <c r="AF267" s="17">
        <v>0.10928082705752799</v>
      </c>
    </row>
    <row r="268" spans="2:32" x14ac:dyDescent="0.5">
      <c r="B268" t="s">
        <v>99</v>
      </c>
      <c r="C268" s="17">
        <v>0.60364488118007098</v>
      </c>
      <c r="D268" s="17">
        <v>0.63906238690175798</v>
      </c>
      <c r="E268" s="17">
        <v>0.56835820769185896</v>
      </c>
      <c r="F268" s="17"/>
      <c r="G268" s="17">
        <v>0.82653180276978899</v>
      </c>
      <c r="H268" s="17">
        <v>0.76037316050901305</v>
      </c>
      <c r="I268" s="17">
        <v>0.62901218306953199</v>
      </c>
      <c r="J268" s="17">
        <v>0.66510833219169097</v>
      </c>
      <c r="K268" s="17">
        <v>0.57098842998908095</v>
      </c>
      <c r="L268" s="17">
        <v>0.40848313571952199</v>
      </c>
      <c r="M268" s="17"/>
      <c r="N268" s="17">
        <v>0.57822360251510496</v>
      </c>
      <c r="O268" s="17">
        <v>0.61273792182272602</v>
      </c>
      <c r="P268" s="17">
        <v>0.53950327700220801</v>
      </c>
      <c r="Q268" s="17">
        <v>0.58694311723853698</v>
      </c>
      <c r="R268" s="17">
        <v>0.30869602278592401</v>
      </c>
      <c r="S268" s="17">
        <v>0.66368405291044197</v>
      </c>
      <c r="T268" s="17">
        <v>0.49156853279617702</v>
      </c>
      <c r="U268" s="17">
        <v>0.68109087327215001</v>
      </c>
      <c r="V268" s="17">
        <v>0.56934266293615898</v>
      </c>
      <c r="W268" s="17">
        <v>0.70574669988396699</v>
      </c>
      <c r="X268" s="17">
        <v>0.64168795570838799</v>
      </c>
      <c r="Y268" s="17">
        <v>0.71699359221285297</v>
      </c>
      <c r="Z268" s="17">
        <v>0.46565599363784099</v>
      </c>
      <c r="AA268" s="17">
        <v>0.74893754860877804</v>
      </c>
      <c r="AB268" s="17">
        <v>0.47146809810457802</v>
      </c>
      <c r="AC268" s="17">
        <v>0.56558750149586901</v>
      </c>
      <c r="AD268" s="17"/>
      <c r="AE268" s="17">
        <v>0.70052883367028695</v>
      </c>
      <c r="AF268" s="17">
        <v>0.55950415755643601</v>
      </c>
    </row>
    <row r="269" spans="2:32" x14ac:dyDescent="0.5">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row>
    <row r="270" spans="2:32" x14ac:dyDescent="0.5">
      <c r="B270" s="6" t="s">
        <v>193</v>
      </c>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row>
    <row r="271" spans="2:32" x14ac:dyDescent="0.5">
      <c r="B271" s="24" t="s">
        <v>57</v>
      </c>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row>
    <row r="272" spans="2:32" x14ac:dyDescent="0.5">
      <c r="B272" t="s">
        <v>92</v>
      </c>
      <c r="C272" s="17">
        <v>0.46531489001304399</v>
      </c>
      <c r="D272" s="17">
        <v>0.46009773112816199</v>
      </c>
      <c r="E272" s="17">
        <v>0.46831821634929999</v>
      </c>
      <c r="F272" s="17"/>
      <c r="G272" s="17">
        <v>0.60223700944933101</v>
      </c>
      <c r="H272" s="17">
        <v>0.69052167298660005</v>
      </c>
      <c r="I272" s="17">
        <v>0.54847590125905299</v>
      </c>
      <c r="J272" s="17">
        <v>0.45667754588666798</v>
      </c>
      <c r="K272" s="17">
        <v>0.39845750483210501</v>
      </c>
      <c r="L272" s="17">
        <v>0.295046842117059</v>
      </c>
      <c r="M272" s="17"/>
      <c r="N272" s="17">
        <v>0.37604884527099097</v>
      </c>
      <c r="O272" s="17">
        <v>0.47855052194247899</v>
      </c>
      <c r="P272" s="17">
        <v>0.352765570499258</v>
      </c>
      <c r="Q272" s="17">
        <v>0.39062316152954601</v>
      </c>
      <c r="R272" s="17">
        <v>0.50210566839948301</v>
      </c>
      <c r="S272" s="17">
        <v>0.47227948312124501</v>
      </c>
      <c r="T272" s="17">
        <v>0.49414776913769398</v>
      </c>
      <c r="U272" s="17">
        <v>0.36958759293057902</v>
      </c>
      <c r="V272" s="17">
        <v>0.39982949388627098</v>
      </c>
      <c r="W272" s="17">
        <v>0.53878386608137296</v>
      </c>
      <c r="X272" s="17">
        <v>0.58478279123145205</v>
      </c>
      <c r="Y272" s="17">
        <v>0.55376129484187497</v>
      </c>
      <c r="Z272" s="17">
        <v>0.43956285135344098</v>
      </c>
      <c r="AA272" s="17">
        <v>0.63002620512782803</v>
      </c>
      <c r="AB272" s="17">
        <v>0.53337467934842697</v>
      </c>
      <c r="AC272" s="17">
        <v>0.24783289097621899</v>
      </c>
      <c r="AD272" s="17"/>
      <c r="AE272" s="17">
        <v>0.49433474577660202</v>
      </c>
      <c r="AF272" s="17">
        <v>0.45209332545119002</v>
      </c>
    </row>
    <row r="273" spans="2:32" x14ac:dyDescent="0.5">
      <c r="B273" t="s">
        <v>93</v>
      </c>
      <c r="C273" s="17">
        <v>0.231724138014853</v>
      </c>
      <c r="D273" s="17">
        <v>0.24076595623415101</v>
      </c>
      <c r="E273" s="17">
        <v>0.22394760237082501</v>
      </c>
      <c r="F273" s="17"/>
      <c r="G273" s="17">
        <v>0.23773963402272899</v>
      </c>
      <c r="H273" s="17">
        <v>0.19338178416985599</v>
      </c>
      <c r="I273" s="17">
        <v>0.19560743652001</v>
      </c>
      <c r="J273" s="17">
        <v>0.259625936083061</v>
      </c>
      <c r="K273" s="17">
        <v>0.25900363554206801</v>
      </c>
      <c r="L273" s="17">
        <v>0.235583626333977</v>
      </c>
      <c r="M273" s="17"/>
      <c r="N273" s="17">
        <v>0.25457733302188701</v>
      </c>
      <c r="O273" s="17">
        <v>0.18608819691630099</v>
      </c>
      <c r="P273" s="17">
        <v>0.21731407487819299</v>
      </c>
      <c r="Q273" s="17">
        <v>0.24914763283166899</v>
      </c>
      <c r="R273" s="17">
        <v>0.200594754396869</v>
      </c>
      <c r="S273" s="17">
        <v>0.29949756285583601</v>
      </c>
      <c r="T273" s="17">
        <v>0.185722589071139</v>
      </c>
      <c r="U273" s="17">
        <v>0.30810786172928301</v>
      </c>
      <c r="V273" s="17">
        <v>0.29527229104915098</v>
      </c>
      <c r="W273" s="17">
        <v>0.22021130215832299</v>
      </c>
      <c r="X273" s="17">
        <v>0.25320533310302001</v>
      </c>
      <c r="Y273" s="17">
        <v>8.4418386220739897E-2</v>
      </c>
      <c r="Z273" s="17">
        <v>0.259976932994051</v>
      </c>
      <c r="AA273" s="17">
        <v>0.169840551494221</v>
      </c>
      <c r="AB273" s="17">
        <v>0.25829576704635798</v>
      </c>
      <c r="AC273" s="17">
        <v>0.28796796892036702</v>
      </c>
      <c r="AD273" s="17"/>
      <c r="AE273" s="17">
        <v>0.22758287901250701</v>
      </c>
      <c r="AF273" s="17">
        <v>0.233610912494816</v>
      </c>
    </row>
    <row r="274" spans="2:32" x14ac:dyDescent="0.5">
      <c r="B274" t="s">
        <v>187</v>
      </c>
      <c r="C274" s="17">
        <v>0.127250696480152</v>
      </c>
      <c r="D274" s="17">
        <v>0.13423866774493501</v>
      </c>
      <c r="E274" s="17">
        <v>0.121048783326568</v>
      </c>
      <c r="F274" s="17"/>
      <c r="G274" s="17">
        <v>6.3024126989689705E-2</v>
      </c>
      <c r="H274" s="17">
        <v>9.4562015669133095E-2</v>
      </c>
      <c r="I274" s="17">
        <v>0.144456437327599</v>
      </c>
      <c r="J274" s="17">
        <v>0.15485117378524199</v>
      </c>
      <c r="K274" s="17">
        <v>0.130882140528262</v>
      </c>
      <c r="L274" s="17">
        <v>0.13798613402764601</v>
      </c>
      <c r="M274" s="17"/>
      <c r="N274" s="17">
        <v>0.19349597142574099</v>
      </c>
      <c r="O274" s="17">
        <v>0.15218520732288099</v>
      </c>
      <c r="P274" s="17">
        <v>0.12151167776801999</v>
      </c>
      <c r="Q274" s="17">
        <v>0.21221109651449599</v>
      </c>
      <c r="R274" s="17">
        <v>9.6704822806779306E-2</v>
      </c>
      <c r="S274" s="17">
        <v>0.11811567768723</v>
      </c>
      <c r="T274" s="17">
        <v>0.14205525282744599</v>
      </c>
      <c r="U274" s="17">
        <v>0.149419118408327</v>
      </c>
      <c r="V274" s="17">
        <v>8.0281382071963295E-2</v>
      </c>
      <c r="W274" s="17">
        <v>9.0026853926945399E-2</v>
      </c>
      <c r="X274" s="17">
        <v>3.3727013710428397E-2</v>
      </c>
      <c r="Y274" s="17">
        <v>0.29283375407922102</v>
      </c>
      <c r="Z274" s="17">
        <v>8.3506803178015204E-2</v>
      </c>
      <c r="AA274" s="17">
        <v>0.14036292930424599</v>
      </c>
      <c r="AB274" s="17">
        <v>9.9231505517686502E-2</v>
      </c>
      <c r="AC274" s="17">
        <v>0.19304323676819099</v>
      </c>
      <c r="AD274" s="17"/>
      <c r="AE274" s="17">
        <v>0.136971546409624</v>
      </c>
      <c r="AF274" s="17">
        <v>0.12282183763310001</v>
      </c>
    </row>
    <row r="275" spans="2:32" x14ac:dyDescent="0.5">
      <c r="B275" t="s">
        <v>95</v>
      </c>
      <c r="C275" s="17">
        <v>3.6209975694799203E-2</v>
      </c>
      <c r="D275" s="17">
        <v>3.6181632788774301E-2</v>
      </c>
      <c r="E275" s="17">
        <v>3.63710294165175E-2</v>
      </c>
      <c r="F275" s="17"/>
      <c r="G275" s="17">
        <v>4.6643442236105399E-2</v>
      </c>
      <c r="H275" s="17">
        <v>9.6727692269359695E-3</v>
      </c>
      <c r="I275" s="17">
        <v>2.6687557773100602E-2</v>
      </c>
      <c r="J275" s="17">
        <v>2.6696966764471301E-2</v>
      </c>
      <c r="K275" s="17">
        <v>4.2892785187076503E-2</v>
      </c>
      <c r="L275" s="17">
        <v>5.46279811380787E-2</v>
      </c>
      <c r="M275" s="17"/>
      <c r="N275" s="17">
        <v>3.6302909012975303E-2</v>
      </c>
      <c r="O275" s="17">
        <v>4.9977596426174803E-2</v>
      </c>
      <c r="P275" s="17">
        <v>5.8524401765071898E-2</v>
      </c>
      <c r="Q275" s="17">
        <v>5.7158724791414497E-2</v>
      </c>
      <c r="R275" s="17">
        <v>0</v>
      </c>
      <c r="S275" s="17">
        <v>7.4585252041889899E-2</v>
      </c>
      <c r="T275" s="17">
        <v>5.94998036778751E-2</v>
      </c>
      <c r="U275" s="17">
        <v>0</v>
      </c>
      <c r="V275" s="17">
        <v>4.1199069314185099E-2</v>
      </c>
      <c r="W275" s="17">
        <v>1.8478901519307801E-2</v>
      </c>
      <c r="X275" s="17">
        <v>0</v>
      </c>
      <c r="Y275" s="17">
        <v>0</v>
      </c>
      <c r="Z275" s="17">
        <v>5.0773253136886097E-2</v>
      </c>
      <c r="AA275" s="17">
        <v>2.8889469548099098E-2</v>
      </c>
      <c r="AB275" s="17">
        <v>0</v>
      </c>
      <c r="AC275" s="17">
        <v>6.9655604416617597E-2</v>
      </c>
      <c r="AD275" s="17"/>
      <c r="AE275" s="17">
        <v>3.0122401563893501E-2</v>
      </c>
      <c r="AF275" s="17">
        <v>3.8983499279913403E-2</v>
      </c>
    </row>
    <row r="276" spans="2:32" x14ac:dyDescent="0.5">
      <c r="B276" t="s">
        <v>96</v>
      </c>
      <c r="C276" s="17">
        <v>8.0353223415477099E-2</v>
      </c>
      <c r="D276" s="17">
        <v>7.3254849945825803E-2</v>
      </c>
      <c r="E276" s="17">
        <v>8.7428764139136306E-2</v>
      </c>
      <c r="F276" s="17"/>
      <c r="G276" s="17">
        <v>0</v>
      </c>
      <c r="H276" s="17">
        <v>5.7002674624789503E-3</v>
      </c>
      <c r="I276" s="17">
        <v>5.06008979687936E-2</v>
      </c>
      <c r="J276" s="17">
        <v>5.94514034863367E-2</v>
      </c>
      <c r="K276" s="17">
        <v>0.10683576438178</v>
      </c>
      <c r="L276" s="17">
        <v>0.161753841280567</v>
      </c>
      <c r="M276" s="17"/>
      <c r="N276" s="17">
        <v>7.8495596648997204E-2</v>
      </c>
      <c r="O276" s="17">
        <v>7.4084117686077602E-2</v>
      </c>
      <c r="P276" s="17">
        <v>0.14808994682130999</v>
      </c>
      <c r="Q276" s="17">
        <v>9.0859384332874799E-2</v>
      </c>
      <c r="R276" s="17">
        <v>0.109532771227159</v>
      </c>
      <c r="S276" s="17">
        <v>3.5522024293798998E-2</v>
      </c>
      <c r="T276" s="17">
        <v>5.8257687570773299E-2</v>
      </c>
      <c r="U276" s="17">
        <v>4.3686149282720299E-2</v>
      </c>
      <c r="V276" s="17">
        <v>0.10385893228137601</v>
      </c>
      <c r="W276" s="17">
        <v>7.7138705245484399E-2</v>
      </c>
      <c r="X276" s="17">
        <v>7.2032379063575902E-2</v>
      </c>
      <c r="Y276" s="17">
        <v>6.8986564858163998E-2</v>
      </c>
      <c r="Z276" s="17">
        <v>8.24159926754095E-2</v>
      </c>
      <c r="AA276" s="17">
        <v>0</v>
      </c>
      <c r="AB276" s="17">
        <v>7.0485316858091604E-2</v>
      </c>
      <c r="AC276" s="17">
        <v>0.172131132347843</v>
      </c>
      <c r="AD276" s="17"/>
      <c r="AE276" s="17">
        <v>6.0001676423432397E-2</v>
      </c>
      <c r="AF276" s="17">
        <v>8.9625471171678003E-2</v>
      </c>
    </row>
    <row r="277" spans="2:32" x14ac:dyDescent="0.5">
      <c r="B277" t="s">
        <v>76</v>
      </c>
      <c r="C277" s="17">
        <v>5.9147076381675198E-2</v>
      </c>
      <c r="D277" s="17">
        <v>5.54611621581515E-2</v>
      </c>
      <c r="E277" s="17">
        <v>6.2885604397653394E-2</v>
      </c>
      <c r="F277" s="17"/>
      <c r="G277" s="17">
        <v>5.0355787302144198E-2</v>
      </c>
      <c r="H277" s="17">
        <v>6.1614904849964999E-3</v>
      </c>
      <c r="I277" s="17">
        <v>3.4171769151443897E-2</v>
      </c>
      <c r="J277" s="17">
        <v>4.26969739942211E-2</v>
      </c>
      <c r="K277" s="17">
        <v>6.19281695287082E-2</v>
      </c>
      <c r="L277" s="17">
        <v>0.115001575102673</v>
      </c>
      <c r="M277" s="17"/>
      <c r="N277" s="17">
        <v>6.1079344619409101E-2</v>
      </c>
      <c r="O277" s="17">
        <v>5.9114359706086902E-2</v>
      </c>
      <c r="P277" s="17">
        <v>0.10179432826814799</v>
      </c>
      <c r="Q277" s="17">
        <v>0</v>
      </c>
      <c r="R277" s="17">
        <v>9.1061983169710106E-2</v>
      </c>
      <c r="S277" s="17">
        <v>0</v>
      </c>
      <c r="T277" s="17">
        <v>6.03168977150721E-2</v>
      </c>
      <c r="U277" s="17">
        <v>0.129199277649091</v>
      </c>
      <c r="V277" s="17">
        <v>7.9558831397053206E-2</v>
      </c>
      <c r="W277" s="17">
        <v>5.5360371068566103E-2</v>
      </c>
      <c r="X277" s="17">
        <v>5.62524828915235E-2</v>
      </c>
      <c r="Y277" s="17">
        <v>0</v>
      </c>
      <c r="Z277" s="17">
        <v>8.3764166662197298E-2</v>
      </c>
      <c r="AA277" s="17">
        <v>3.08808445256065E-2</v>
      </c>
      <c r="AB277" s="17">
        <v>3.8612731229436398E-2</v>
      </c>
      <c r="AC277" s="17">
        <v>2.9369166570762599E-2</v>
      </c>
      <c r="AD277" s="17"/>
      <c r="AE277" s="17">
        <v>5.0986750813941099E-2</v>
      </c>
      <c r="AF277" s="17">
        <v>6.2864953969303694E-2</v>
      </c>
    </row>
    <row r="278" spans="2:32" x14ac:dyDescent="0.5">
      <c r="B278" t="s">
        <v>97</v>
      </c>
      <c r="C278" s="17">
        <v>0.69703902802789697</v>
      </c>
      <c r="D278" s="17">
        <v>0.70086368736231397</v>
      </c>
      <c r="E278" s="17">
        <v>0.69226581872012505</v>
      </c>
      <c r="F278" s="17"/>
      <c r="G278" s="17">
        <v>0.83997664347206102</v>
      </c>
      <c r="H278" s="17">
        <v>0.88390345715645502</v>
      </c>
      <c r="I278" s="17">
        <v>0.74408333777906299</v>
      </c>
      <c r="J278" s="17">
        <v>0.71630348196972904</v>
      </c>
      <c r="K278" s="17">
        <v>0.65746114037417402</v>
      </c>
      <c r="L278" s="17">
        <v>0.53063046845103501</v>
      </c>
      <c r="M278" s="17"/>
      <c r="N278" s="17">
        <v>0.63062617829287804</v>
      </c>
      <c r="O278" s="17">
        <v>0.66463871885878001</v>
      </c>
      <c r="P278" s="17">
        <v>0.57007964537745104</v>
      </c>
      <c r="Q278" s="17">
        <v>0.63977079436121498</v>
      </c>
      <c r="R278" s="17">
        <v>0.70270042279635203</v>
      </c>
      <c r="S278" s="17">
        <v>0.77177704597708097</v>
      </c>
      <c r="T278" s="17">
        <v>0.67987035820883401</v>
      </c>
      <c r="U278" s="17">
        <v>0.67769545465986103</v>
      </c>
      <c r="V278" s="17">
        <v>0.69510178493542196</v>
      </c>
      <c r="W278" s="17">
        <v>0.75899516823969604</v>
      </c>
      <c r="X278" s="17">
        <v>0.83798812433447201</v>
      </c>
      <c r="Y278" s="17">
        <v>0.63817968106261502</v>
      </c>
      <c r="Z278" s="17">
        <v>0.69953978434749198</v>
      </c>
      <c r="AA278" s="17">
        <v>0.79986675662204898</v>
      </c>
      <c r="AB278" s="17">
        <v>0.79167044639478601</v>
      </c>
      <c r="AC278" s="17">
        <v>0.53580085989658599</v>
      </c>
      <c r="AD278" s="17"/>
      <c r="AE278" s="17">
        <v>0.72191762478910904</v>
      </c>
      <c r="AF278" s="17">
        <v>0.68570423794600499</v>
      </c>
    </row>
    <row r="279" spans="2:32" x14ac:dyDescent="0.5">
      <c r="B279" t="s">
        <v>98</v>
      </c>
      <c r="C279" s="17">
        <v>0.116563199110276</v>
      </c>
      <c r="D279" s="17">
        <v>0.10943648273459999</v>
      </c>
      <c r="E279" s="17">
        <v>0.123799793555654</v>
      </c>
      <c r="F279" s="17"/>
      <c r="G279" s="17">
        <v>4.6643442236105399E-2</v>
      </c>
      <c r="H279" s="17">
        <v>1.53730366894149E-2</v>
      </c>
      <c r="I279" s="17">
        <v>7.7288455741894205E-2</v>
      </c>
      <c r="J279" s="17">
        <v>8.6148370250808001E-2</v>
      </c>
      <c r="K279" s="17">
        <v>0.14972854956885601</v>
      </c>
      <c r="L279" s="17">
        <v>0.21638182241864601</v>
      </c>
      <c r="M279" s="17"/>
      <c r="N279" s="17">
        <v>0.114798505661973</v>
      </c>
      <c r="O279" s="17">
        <v>0.124061714112252</v>
      </c>
      <c r="P279" s="17">
        <v>0.206614348586382</v>
      </c>
      <c r="Q279" s="17">
        <v>0.148018109124289</v>
      </c>
      <c r="R279" s="17">
        <v>0.109532771227159</v>
      </c>
      <c r="S279" s="17">
        <v>0.11010727633568899</v>
      </c>
      <c r="T279" s="17">
        <v>0.117757491248648</v>
      </c>
      <c r="U279" s="17">
        <v>4.3686149282720299E-2</v>
      </c>
      <c r="V279" s="17">
        <v>0.14505800159556101</v>
      </c>
      <c r="W279" s="17">
        <v>9.5617606764792196E-2</v>
      </c>
      <c r="X279" s="17">
        <v>7.2032379063575902E-2</v>
      </c>
      <c r="Y279" s="17">
        <v>6.8986564858163998E-2</v>
      </c>
      <c r="Z279" s="17">
        <v>0.13318924581229599</v>
      </c>
      <c r="AA279" s="17">
        <v>2.8889469548099098E-2</v>
      </c>
      <c r="AB279" s="17">
        <v>7.0485316858091604E-2</v>
      </c>
      <c r="AC279" s="17">
        <v>0.241786736764461</v>
      </c>
      <c r="AD279" s="17"/>
      <c r="AE279" s="17">
        <v>9.0124077987325996E-2</v>
      </c>
      <c r="AF279" s="17">
        <v>0.128608970451591</v>
      </c>
    </row>
    <row r="280" spans="2:32" x14ac:dyDescent="0.5">
      <c r="B280" t="s">
        <v>99</v>
      </c>
      <c r="C280" s="17">
        <v>0.58047582891761995</v>
      </c>
      <c r="D280" s="17">
        <v>0.59142720462771303</v>
      </c>
      <c r="E280" s="17">
        <v>0.56846602516447098</v>
      </c>
      <c r="F280" s="17"/>
      <c r="G280" s="17">
        <v>0.79333320123595497</v>
      </c>
      <c r="H280" s="17">
        <v>0.86853042046704099</v>
      </c>
      <c r="I280" s="17">
        <v>0.66679488203716897</v>
      </c>
      <c r="J280" s="17">
        <v>0.63015511171892102</v>
      </c>
      <c r="K280" s="17">
        <v>0.50773259080531696</v>
      </c>
      <c r="L280" s="17">
        <v>0.314248646032389</v>
      </c>
      <c r="M280" s="17"/>
      <c r="N280" s="17">
        <v>0.51582767263090501</v>
      </c>
      <c r="O280" s="17">
        <v>0.54057700474652703</v>
      </c>
      <c r="P280" s="17">
        <v>0.36346529679106898</v>
      </c>
      <c r="Q280" s="17">
        <v>0.491752685236926</v>
      </c>
      <c r="R280" s="17">
        <v>0.59316765156919304</v>
      </c>
      <c r="S280" s="17">
        <v>0.66166976964139201</v>
      </c>
      <c r="T280" s="17">
        <v>0.56211286696018503</v>
      </c>
      <c r="U280" s="17">
        <v>0.63400930537714095</v>
      </c>
      <c r="V280" s="17">
        <v>0.55004378333986104</v>
      </c>
      <c r="W280" s="17">
        <v>0.66337756147490401</v>
      </c>
      <c r="X280" s="17">
        <v>0.76595574527089605</v>
      </c>
      <c r="Y280" s="17">
        <v>0.56919311620445101</v>
      </c>
      <c r="Z280" s="17">
        <v>0.56635053853519601</v>
      </c>
      <c r="AA280" s="17">
        <v>0.77097728707394997</v>
      </c>
      <c r="AB280" s="17">
        <v>0.721185129536694</v>
      </c>
      <c r="AC280" s="17">
        <v>0.29401412313212499</v>
      </c>
      <c r="AD280" s="17"/>
      <c r="AE280" s="17">
        <v>0.63179354680178301</v>
      </c>
      <c r="AF280" s="17">
        <v>0.55709526749441396</v>
      </c>
    </row>
    <row r="281" spans="2:32" x14ac:dyDescent="0.5">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row>
    <row r="282" spans="2:32" x14ac:dyDescent="0.5">
      <c r="B282" s="6" t="s">
        <v>194</v>
      </c>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row>
    <row r="283" spans="2:32" x14ac:dyDescent="0.5">
      <c r="B283" s="24" t="s">
        <v>57</v>
      </c>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row>
    <row r="284" spans="2:32" x14ac:dyDescent="0.5">
      <c r="B284" t="s">
        <v>92</v>
      </c>
      <c r="C284" s="17">
        <v>0.32002223566414301</v>
      </c>
      <c r="D284" s="17">
        <v>0.37244478558558802</v>
      </c>
      <c r="E284" s="17">
        <v>0.26938372409649902</v>
      </c>
      <c r="F284" s="17"/>
      <c r="G284" s="17">
        <v>0.24720084765348099</v>
      </c>
      <c r="H284" s="17">
        <v>0.396186632774228</v>
      </c>
      <c r="I284" s="17">
        <v>0.39232039928707102</v>
      </c>
      <c r="J284" s="17">
        <v>0.31245859575222101</v>
      </c>
      <c r="K284" s="17">
        <v>0.29103361871495298</v>
      </c>
      <c r="L284" s="17">
        <v>0.284920573912816</v>
      </c>
      <c r="M284" s="17"/>
      <c r="N284" s="17">
        <v>0.36720776656608001</v>
      </c>
      <c r="O284" s="17">
        <v>0.32292196737463902</v>
      </c>
      <c r="P284" s="17">
        <v>0.235863691395721</v>
      </c>
      <c r="Q284" s="17">
        <v>0.21771274098745</v>
      </c>
      <c r="R284" s="17">
        <v>0.38187929443215102</v>
      </c>
      <c r="S284" s="17">
        <v>0.30976064235872203</v>
      </c>
      <c r="T284" s="17">
        <v>0.27997408199389401</v>
      </c>
      <c r="U284" s="17">
        <v>0.22978035881604</v>
      </c>
      <c r="V284" s="17">
        <v>0.219294396212281</v>
      </c>
      <c r="W284" s="17">
        <v>0.37604866844025497</v>
      </c>
      <c r="X284" s="17">
        <v>0.34051498005910802</v>
      </c>
      <c r="Y284" s="17">
        <v>0.250571269127913</v>
      </c>
      <c r="Z284" s="17">
        <v>0.31987633762622603</v>
      </c>
      <c r="AA284" s="17">
        <v>0.46003512468910401</v>
      </c>
      <c r="AB284" s="17">
        <v>0.27558010535551603</v>
      </c>
      <c r="AC284" s="17">
        <v>0.31177264500098201</v>
      </c>
      <c r="AD284" s="17"/>
      <c r="AE284" s="17">
        <v>0.43448740504049499</v>
      </c>
      <c r="AF284" s="17">
        <v>0.26787143797156898</v>
      </c>
    </row>
    <row r="285" spans="2:32" x14ac:dyDescent="0.5">
      <c r="B285" t="s">
        <v>93</v>
      </c>
      <c r="C285" s="17">
        <v>0.244009234945024</v>
      </c>
      <c r="D285" s="17">
        <v>0.24905846795668099</v>
      </c>
      <c r="E285" s="17">
        <v>0.23815495480684601</v>
      </c>
      <c r="F285" s="17"/>
      <c r="G285" s="17">
        <v>0.25173437778803198</v>
      </c>
      <c r="H285" s="17">
        <v>0.31187460345752299</v>
      </c>
      <c r="I285" s="17">
        <v>0.243146436017776</v>
      </c>
      <c r="J285" s="17">
        <v>0.26728457298027197</v>
      </c>
      <c r="K285" s="17">
        <v>0.24388583892395799</v>
      </c>
      <c r="L285" s="17">
        <v>0.188457925398893</v>
      </c>
      <c r="M285" s="17"/>
      <c r="N285" s="17">
        <v>0.2316372960367</v>
      </c>
      <c r="O285" s="17">
        <v>0.259743761996029</v>
      </c>
      <c r="P285" s="17">
        <v>0.26599067071945798</v>
      </c>
      <c r="Q285" s="17">
        <v>0.35041556977410399</v>
      </c>
      <c r="R285" s="17">
        <v>0.109532771227159</v>
      </c>
      <c r="S285" s="17">
        <v>0.26272124477776099</v>
      </c>
      <c r="T285" s="17">
        <v>0.23706147949907899</v>
      </c>
      <c r="U285" s="17">
        <v>0.31178959385980198</v>
      </c>
      <c r="V285" s="17">
        <v>0.231108711450242</v>
      </c>
      <c r="W285" s="17">
        <v>0.22708697664094499</v>
      </c>
      <c r="X285" s="17">
        <v>0.266531078592257</v>
      </c>
      <c r="Y285" s="17">
        <v>0.31553351648727002</v>
      </c>
      <c r="Z285" s="17">
        <v>0.218595080996178</v>
      </c>
      <c r="AA285" s="17">
        <v>0.194210150928188</v>
      </c>
      <c r="AB285" s="17">
        <v>0.24900071989484601</v>
      </c>
      <c r="AC285" s="17">
        <v>0.25245083556048797</v>
      </c>
      <c r="AD285" s="17"/>
      <c r="AE285" s="17">
        <v>0.26371315069194001</v>
      </c>
      <c r="AF285" s="17">
        <v>0.23503205062364799</v>
      </c>
    </row>
    <row r="286" spans="2:32" x14ac:dyDescent="0.5">
      <c r="B286" t="s">
        <v>187</v>
      </c>
      <c r="C286" s="17">
        <v>0.17001416473084699</v>
      </c>
      <c r="D286" s="17">
        <v>0.14839048672277899</v>
      </c>
      <c r="E286" s="17">
        <v>0.19129163266326199</v>
      </c>
      <c r="F286" s="17"/>
      <c r="G286" s="17">
        <v>0.27151489560443898</v>
      </c>
      <c r="H286" s="17">
        <v>0.101800056004445</v>
      </c>
      <c r="I286" s="17">
        <v>0.17742857463700301</v>
      </c>
      <c r="J286" s="17">
        <v>0.192586517917545</v>
      </c>
      <c r="K286" s="17">
        <v>0.169384134697459</v>
      </c>
      <c r="L286" s="17">
        <v>0.156964818263755</v>
      </c>
      <c r="M286" s="17"/>
      <c r="N286" s="17">
        <v>0.188868601798758</v>
      </c>
      <c r="O286" s="17">
        <v>0.13659700254743001</v>
      </c>
      <c r="P286" s="17">
        <v>0.17370869976068501</v>
      </c>
      <c r="Q286" s="17">
        <v>0.225216966765312</v>
      </c>
      <c r="R286" s="17">
        <v>0.30235034030675201</v>
      </c>
      <c r="S286" s="17">
        <v>0.19204765200757101</v>
      </c>
      <c r="T286" s="17">
        <v>0.21601732881768199</v>
      </c>
      <c r="U286" s="17">
        <v>0.23492669722735601</v>
      </c>
      <c r="V286" s="17">
        <v>0.244981595420797</v>
      </c>
      <c r="W286" s="17">
        <v>0.148703205299656</v>
      </c>
      <c r="X286" s="17">
        <v>0.13595768621371401</v>
      </c>
      <c r="Y286" s="17">
        <v>6.8986564858163998E-2</v>
      </c>
      <c r="Z286" s="17">
        <v>0.15792179093182099</v>
      </c>
      <c r="AA286" s="17">
        <v>0.129725823255947</v>
      </c>
      <c r="AB286" s="17">
        <v>0.17375029247632101</v>
      </c>
      <c r="AC286" s="17">
        <v>3.4130454597053501E-2</v>
      </c>
      <c r="AD286" s="17"/>
      <c r="AE286" s="17">
        <v>0.13082900434780001</v>
      </c>
      <c r="AF286" s="17">
        <v>0.18786708350798501</v>
      </c>
    </row>
    <row r="287" spans="2:32" x14ac:dyDescent="0.5">
      <c r="B287" t="s">
        <v>95</v>
      </c>
      <c r="C287" s="17">
        <v>9.9218690169754098E-2</v>
      </c>
      <c r="D287" s="17">
        <v>9.0964145234554705E-2</v>
      </c>
      <c r="E287" s="17">
        <v>0.107468062720736</v>
      </c>
      <c r="F287" s="17"/>
      <c r="G287" s="17">
        <v>8.7336077294650899E-2</v>
      </c>
      <c r="H287" s="17">
        <v>0.115538062864438</v>
      </c>
      <c r="I287" s="17">
        <v>7.1292343198283703E-2</v>
      </c>
      <c r="J287" s="17">
        <v>9.3272060687611597E-2</v>
      </c>
      <c r="K287" s="17">
        <v>0.103684487333601</v>
      </c>
      <c r="L287" s="17">
        <v>0.110299196865756</v>
      </c>
      <c r="M287" s="17"/>
      <c r="N287" s="17">
        <v>4.4545655780667201E-2</v>
      </c>
      <c r="O287" s="17">
        <v>0.10490064958682201</v>
      </c>
      <c r="P287" s="17">
        <v>0.11017448240621799</v>
      </c>
      <c r="Q287" s="17">
        <v>6.1959445223727899E-2</v>
      </c>
      <c r="R287" s="17">
        <v>0</v>
      </c>
      <c r="S287" s="17">
        <v>4.76820768450529E-2</v>
      </c>
      <c r="T287" s="17">
        <v>0.13878355420966801</v>
      </c>
      <c r="U287" s="17">
        <v>0.13602575591112501</v>
      </c>
      <c r="V287" s="17">
        <v>0.169807930238004</v>
      </c>
      <c r="W287" s="17">
        <v>8.8951635675287896E-2</v>
      </c>
      <c r="X287" s="17">
        <v>5.3338638339219598E-2</v>
      </c>
      <c r="Y287" s="17">
        <v>0.15088880659766901</v>
      </c>
      <c r="Z287" s="17">
        <v>0.117007012136112</v>
      </c>
      <c r="AA287" s="17">
        <v>5.7461167046089598E-2</v>
      </c>
      <c r="AB287" s="17">
        <v>0.119838134671087</v>
      </c>
      <c r="AC287" s="17">
        <v>0.170563748275327</v>
      </c>
      <c r="AD287" s="17"/>
      <c r="AE287" s="17">
        <v>7.6320360426606601E-2</v>
      </c>
      <c r="AF287" s="17">
        <v>0.109651262527258</v>
      </c>
    </row>
    <row r="288" spans="2:32" x14ac:dyDescent="0.5">
      <c r="B288" t="s">
        <v>96</v>
      </c>
      <c r="C288" s="17">
        <v>0.12311440920604599</v>
      </c>
      <c r="D288" s="17">
        <v>9.3268051308741801E-2</v>
      </c>
      <c r="E288" s="17">
        <v>0.15207013404325501</v>
      </c>
      <c r="F288" s="17"/>
      <c r="G288" s="17">
        <v>0.103017861954497</v>
      </c>
      <c r="H288" s="17">
        <v>6.7706272681084603E-2</v>
      </c>
      <c r="I288" s="17">
        <v>7.5461122334860603E-2</v>
      </c>
      <c r="J288" s="17">
        <v>8.9942061008537605E-2</v>
      </c>
      <c r="K288" s="17">
        <v>0.155594036428019</v>
      </c>
      <c r="L288" s="17">
        <v>0.18687860018546201</v>
      </c>
      <c r="M288" s="17"/>
      <c r="N288" s="17">
        <v>0.12829620852197701</v>
      </c>
      <c r="O288" s="17">
        <v>0.14659270779782099</v>
      </c>
      <c r="P288" s="17">
        <v>0.19356110544205599</v>
      </c>
      <c r="Q288" s="17">
        <v>0.114832331029927</v>
      </c>
      <c r="R288" s="17">
        <v>0.20623759403393799</v>
      </c>
      <c r="S288" s="17">
        <v>0.113742632899415</v>
      </c>
      <c r="T288" s="17">
        <v>9.3541846114971405E-2</v>
      </c>
      <c r="U288" s="17">
        <v>4.3791444902957402E-2</v>
      </c>
      <c r="V288" s="17">
        <v>9.5511002068532302E-2</v>
      </c>
      <c r="W288" s="17">
        <v>9.9043111660078204E-2</v>
      </c>
      <c r="X288" s="17">
        <v>0.15034192732531501</v>
      </c>
      <c r="Y288" s="17">
        <v>6.8986564858163998E-2</v>
      </c>
      <c r="Z288" s="17">
        <v>0.13559327719365299</v>
      </c>
      <c r="AA288" s="17">
        <v>9.5917418335038696E-2</v>
      </c>
      <c r="AB288" s="17">
        <v>0.181830747602231</v>
      </c>
      <c r="AC288" s="17">
        <v>0.17067672757854799</v>
      </c>
      <c r="AD288" s="17"/>
      <c r="AE288" s="17">
        <v>7.1602106979190505E-2</v>
      </c>
      <c r="AF288" s="17">
        <v>0.146583624048849</v>
      </c>
    </row>
    <row r="289" spans="2:32" x14ac:dyDescent="0.5">
      <c r="B289" t="s">
        <v>76</v>
      </c>
      <c r="C289" s="17">
        <v>4.3621265284186098E-2</v>
      </c>
      <c r="D289" s="17">
        <v>4.5874063191654303E-2</v>
      </c>
      <c r="E289" s="17">
        <v>4.1631491669402498E-2</v>
      </c>
      <c r="F289" s="17"/>
      <c r="G289" s="17">
        <v>3.91959397049002E-2</v>
      </c>
      <c r="H289" s="17">
        <v>6.89437221828108E-3</v>
      </c>
      <c r="I289" s="17">
        <v>4.0351124525006901E-2</v>
      </c>
      <c r="J289" s="17">
        <v>4.44561916538131E-2</v>
      </c>
      <c r="K289" s="17">
        <v>3.6417883902010201E-2</v>
      </c>
      <c r="L289" s="17">
        <v>7.2478885373317106E-2</v>
      </c>
      <c r="M289" s="17"/>
      <c r="N289" s="17">
        <v>3.9444471295817497E-2</v>
      </c>
      <c r="O289" s="17">
        <v>2.9243910697259401E-2</v>
      </c>
      <c r="P289" s="17">
        <v>2.07013502758608E-2</v>
      </c>
      <c r="Q289" s="17">
        <v>2.98629462194781E-2</v>
      </c>
      <c r="R289" s="17">
        <v>0</v>
      </c>
      <c r="S289" s="17">
        <v>7.4045751111478403E-2</v>
      </c>
      <c r="T289" s="17">
        <v>3.46217093647056E-2</v>
      </c>
      <c r="U289" s="17">
        <v>4.3686149282720299E-2</v>
      </c>
      <c r="V289" s="17">
        <v>3.9296364610143797E-2</v>
      </c>
      <c r="W289" s="17">
        <v>6.0166402283777697E-2</v>
      </c>
      <c r="X289" s="17">
        <v>5.33156894703853E-2</v>
      </c>
      <c r="Y289" s="17">
        <v>0.14503327807081901</v>
      </c>
      <c r="Z289" s="17">
        <v>5.1006501116011398E-2</v>
      </c>
      <c r="AA289" s="17">
        <v>6.2650315745632998E-2</v>
      </c>
      <c r="AB289" s="17">
        <v>0</v>
      </c>
      <c r="AC289" s="17">
        <v>6.0405588987601698E-2</v>
      </c>
      <c r="AD289" s="17"/>
      <c r="AE289" s="17">
        <v>2.30479725139668E-2</v>
      </c>
      <c r="AF289" s="17">
        <v>5.2994541320690702E-2</v>
      </c>
    </row>
    <row r="290" spans="2:32" x14ac:dyDescent="0.5">
      <c r="B290" t="s">
        <v>97</v>
      </c>
      <c r="C290" s="17">
        <v>0.56403147060916603</v>
      </c>
      <c r="D290" s="17">
        <v>0.62150325354226998</v>
      </c>
      <c r="E290" s="17">
        <v>0.50753867890334403</v>
      </c>
      <c r="F290" s="17"/>
      <c r="G290" s="17">
        <v>0.49893522544151298</v>
      </c>
      <c r="H290" s="17">
        <v>0.70806123623175099</v>
      </c>
      <c r="I290" s="17">
        <v>0.63546683530484604</v>
      </c>
      <c r="J290" s="17">
        <v>0.57974316873249299</v>
      </c>
      <c r="K290" s="17">
        <v>0.53491945763891102</v>
      </c>
      <c r="L290" s="17">
        <v>0.47337849931171</v>
      </c>
      <c r="M290" s="17"/>
      <c r="N290" s="17">
        <v>0.59884506260278103</v>
      </c>
      <c r="O290" s="17">
        <v>0.58266572937066796</v>
      </c>
      <c r="P290" s="17">
        <v>0.50185436211517997</v>
      </c>
      <c r="Q290" s="17">
        <v>0.56812831076155401</v>
      </c>
      <c r="R290" s="17">
        <v>0.49141206565931</v>
      </c>
      <c r="S290" s="17">
        <v>0.57248188713648196</v>
      </c>
      <c r="T290" s="17">
        <v>0.51703556149297303</v>
      </c>
      <c r="U290" s="17">
        <v>0.54156995267584196</v>
      </c>
      <c r="V290" s="17">
        <v>0.45040310766252301</v>
      </c>
      <c r="W290" s="17">
        <v>0.60313564508119999</v>
      </c>
      <c r="X290" s="17">
        <v>0.60704605865136496</v>
      </c>
      <c r="Y290" s="17">
        <v>0.56610478561518296</v>
      </c>
      <c r="Z290" s="17">
        <v>0.538471418622403</v>
      </c>
      <c r="AA290" s="17">
        <v>0.65424527561729195</v>
      </c>
      <c r="AB290" s="17">
        <v>0.52458082525036198</v>
      </c>
      <c r="AC290" s="17">
        <v>0.56422348056146898</v>
      </c>
      <c r="AD290" s="17"/>
      <c r="AE290" s="17">
        <v>0.698200555732436</v>
      </c>
      <c r="AF290" s="17">
        <v>0.50290348859521705</v>
      </c>
    </row>
    <row r="291" spans="2:32" x14ac:dyDescent="0.5">
      <c r="B291" t="s">
        <v>98</v>
      </c>
      <c r="C291" s="17">
        <v>0.22233309937580001</v>
      </c>
      <c r="D291" s="17">
        <v>0.18423219654329701</v>
      </c>
      <c r="E291" s="17">
        <v>0.25953819676399098</v>
      </c>
      <c r="F291" s="17"/>
      <c r="G291" s="17">
        <v>0.19035393924914801</v>
      </c>
      <c r="H291" s="17">
        <v>0.183244335545523</v>
      </c>
      <c r="I291" s="17">
        <v>0.146753465533144</v>
      </c>
      <c r="J291" s="17">
        <v>0.18321412169614901</v>
      </c>
      <c r="K291" s="17">
        <v>0.25927852376161997</v>
      </c>
      <c r="L291" s="17">
        <v>0.297177797051218</v>
      </c>
      <c r="M291" s="17"/>
      <c r="N291" s="17">
        <v>0.172841864302644</v>
      </c>
      <c r="O291" s="17">
        <v>0.25149335738464301</v>
      </c>
      <c r="P291" s="17">
        <v>0.30373558784827498</v>
      </c>
      <c r="Q291" s="17">
        <v>0.176791776253655</v>
      </c>
      <c r="R291" s="17">
        <v>0.20623759403393799</v>
      </c>
      <c r="S291" s="17">
        <v>0.16142470974446799</v>
      </c>
      <c r="T291" s="17">
        <v>0.232325400324639</v>
      </c>
      <c r="U291" s="17">
        <v>0.17981720081408201</v>
      </c>
      <c r="V291" s="17">
        <v>0.26531893230653603</v>
      </c>
      <c r="W291" s="17">
        <v>0.187994747335366</v>
      </c>
      <c r="X291" s="17">
        <v>0.20368056566453499</v>
      </c>
      <c r="Y291" s="17">
        <v>0.219875371455833</v>
      </c>
      <c r="Z291" s="17">
        <v>0.25260028932976503</v>
      </c>
      <c r="AA291" s="17">
        <v>0.153378585381128</v>
      </c>
      <c r="AB291" s="17">
        <v>0.30166888227331701</v>
      </c>
      <c r="AC291" s="17">
        <v>0.34124047585387501</v>
      </c>
      <c r="AD291" s="17"/>
      <c r="AE291" s="17">
        <v>0.14792246740579701</v>
      </c>
      <c r="AF291" s="17">
        <v>0.25623488657610699</v>
      </c>
    </row>
    <row r="292" spans="2:32" x14ac:dyDescent="0.5">
      <c r="B292" t="s">
        <v>99</v>
      </c>
      <c r="C292" s="17">
        <v>0.34169837123336599</v>
      </c>
      <c r="D292" s="17">
        <v>0.43727105699897301</v>
      </c>
      <c r="E292" s="17">
        <v>0.248000482139353</v>
      </c>
      <c r="F292" s="17"/>
      <c r="G292" s="17">
        <v>0.30858128619236502</v>
      </c>
      <c r="H292" s="17">
        <v>0.52481690068622799</v>
      </c>
      <c r="I292" s="17">
        <v>0.48871336977170199</v>
      </c>
      <c r="J292" s="17">
        <v>0.39652904703634401</v>
      </c>
      <c r="K292" s="17">
        <v>0.27564093387729099</v>
      </c>
      <c r="L292" s="17">
        <v>0.176200702260492</v>
      </c>
      <c r="M292" s="17"/>
      <c r="N292" s="17">
        <v>0.426003198300137</v>
      </c>
      <c r="O292" s="17">
        <v>0.33117237198602401</v>
      </c>
      <c r="P292" s="17">
        <v>0.198118774266905</v>
      </c>
      <c r="Q292" s="17">
        <v>0.39133653450789901</v>
      </c>
      <c r="R292" s="17">
        <v>0.28517447162537202</v>
      </c>
      <c r="S292" s="17">
        <v>0.41105717739201397</v>
      </c>
      <c r="T292" s="17">
        <v>0.28471016116833398</v>
      </c>
      <c r="U292" s="17">
        <v>0.36175275186175998</v>
      </c>
      <c r="V292" s="17">
        <v>0.18508417535598701</v>
      </c>
      <c r="W292" s="17">
        <v>0.41514089774583401</v>
      </c>
      <c r="X292" s="17">
        <v>0.40336549298683</v>
      </c>
      <c r="Y292" s="17">
        <v>0.34622941415934999</v>
      </c>
      <c r="Z292" s="17">
        <v>0.28587112929263803</v>
      </c>
      <c r="AA292" s="17">
        <v>0.50086669023616304</v>
      </c>
      <c r="AB292" s="17">
        <v>0.222911942977045</v>
      </c>
      <c r="AC292" s="17">
        <v>0.222983004707594</v>
      </c>
      <c r="AD292" s="17"/>
      <c r="AE292" s="17">
        <v>0.55027808832663805</v>
      </c>
      <c r="AF292" s="17">
        <v>0.24666860201911001</v>
      </c>
    </row>
    <row r="293" spans="2:32" x14ac:dyDescent="0.5">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row>
    <row r="294" spans="2:32" x14ac:dyDescent="0.5">
      <c r="B294" s="6" t="s">
        <v>195</v>
      </c>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row>
    <row r="295" spans="2:32" x14ac:dyDescent="0.5">
      <c r="B295" s="24" t="s">
        <v>57</v>
      </c>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row>
    <row r="296" spans="2:32" x14ac:dyDescent="0.5">
      <c r="B296" t="s">
        <v>92</v>
      </c>
      <c r="C296" s="17">
        <v>0.58871644216533303</v>
      </c>
      <c r="D296" s="17">
        <v>0.57989846889684604</v>
      </c>
      <c r="E296" s="17">
        <v>0.595614798415665</v>
      </c>
      <c r="F296" s="17"/>
      <c r="G296" s="17">
        <v>0.61841225145346901</v>
      </c>
      <c r="H296" s="17">
        <v>0.64281491300691895</v>
      </c>
      <c r="I296" s="17">
        <v>0.58045039616035599</v>
      </c>
      <c r="J296" s="17">
        <v>0.57226566900215503</v>
      </c>
      <c r="K296" s="17">
        <v>0.64177545291520099</v>
      </c>
      <c r="L296" s="17">
        <v>0.52589632143207099</v>
      </c>
      <c r="M296" s="17"/>
      <c r="N296" s="17">
        <v>0.60207501890148096</v>
      </c>
      <c r="O296" s="17">
        <v>0.58442134080205599</v>
      </c>
      <c r="P296" s="17">
        <v>0.61205030954005701</v>
      </c>
      <c r="Q296" s="17">
        <v>0.68615099532054202</v>
      </c>
      <c r="R296" s="17">
        <v>0.61593859732440404</v>
      </c>
      <c r="S296" s="17">
        <v>0.657536077166196</v>
      </c>
      <c r="T296" s="17">
        <v>0.51416854000041901</v>
      </c>
      <c r="U296" s="17">
        <v>0.51107479072016104</v>
      </c>
      <c r="V296" s="17">
        <v>0.51716163832420003</v>
      </c>
      <c r="W296" s="17">
        <v>0.61312621953266599</v>
      </c>
      <c r="X296" s="17">
        <v>0.69225388069393801</v>
      </c>
      <c r="Y296" s="17">
        <v>0.79304030542550796</v>
      </c>
      <c r="Z296" s="17">
        <v>0.55370377148438299</v>
      </c>
      <c r="AA296" s="17">
        <v>0.66124215616163096</v>
      </c>
      <c r="AB296" s="17">
        <v>0.486958396416451</v>
      </c>
      <c r="AC296" s="17">
        <v>0.50438169845855296</v>
      </c>
      <c r="AD296" s="17"/>
      <c r="AE296" s="17">
        <v>0.61025629165780604</v>
      </c>
      <c r="AF296" s="17">
        <v>0.57890279894678198</v>
      </c>
    </row>
    <row r="297" spans="2:32" x14ac:dyDescent="0.5">
      <c r="B297" t="s">
        <v>93</v>
      </c>
      <c r="C297" s="17">
        <v>0.28388855992906498</v>
      </c>
      <c r="D297" s="17">
        <v>0.28156204010157498</v>
      </c>
      <c r="E297" s="17">
        <v>0.28716062781896901</v>
      </c>
      <c r="F297" s="17"/>
      <c r="G297" s="17">
        <v>0.227666980971238</v>
      </c>
      <c r="H297" s="17">
        <v>0.25316671704854499</v>
      </c>
      <c r="I297" s="17">
        <v>0.27769361820462701</v>
      </c>
      <c r="J297" s="17">
        <v>0.26309657148106602</v>
      </c>
      <c r="K297" s="17">
        <v>0.27096208776156699</v>
      </c>
      <c r="L297" s="17">
        <v>0.34598007917844797</v>
      </c>
      <c r="M297" s="17"/>
      <c r="N297" s="17">
        <v>0.23094765416464499</v>
      </c>
      <c r="O297" s="17">
        <v>0.27005406554794698</v>
      </c>
      <c r="P297" s="17">
        <v>0.28836363225056899</v>
      </c>
      <c r="Q297" s="17">
        <v>0.222026613236252</v>
      </c>
      <c r="R297" s="17">
        <v>0.28735657986881702</v>
      </c>
      <c r="S297" s="17">
        <v>0.26897131179644101</v>
      </c>
      <c r="T297" s="17">
        <v>0.29389124574042302</v>
      </c>
      <c r="U297" s="17">
        <v>0.310896200652378</v>
      </c>
      <c r="V297" s="17">
        <v>0.301805060506107</v>
      </c>
      <c r="W297" s="17">
        <v>0.27787714346650699</v>
      </c>
      <c r="X297" s="17">
        <v>0.25732858328776298</v>
      </c>
      <c r="Y297" s="17">
        <v>0</v>
      </c>
      <c r="Z297" s="17">
        <v>0.37738001217983602</v>
      </c>
      <c r="AA297" s="17">
        <v>0.169861640158112</v>
      </c>
      <c r="AB297" s="17">
        <v>0.513041603583549</v>
      </c>
      <c r="AC297" s="17">
        <v>0.46140558317327202</v>
      </c>
      <c r="AD297" s="17"/>
      <c r="AE297" s="17">
        <v>0.265736343208126</v>
      </c>
      <c r="AF297" s="17">
        <v>0.29215878384995803</v>
      </c>
    </row>
    <row r="298" spans="2:32" x14ac:dyDescent="0.5">
      <c r="B298" t="s">
        <v>187</v>
      </c>
      <c r="C298" s="17">
        <v>8.1011025249891205E-2</v>
      </c>
      <c r="D298" s="17">
        <v>9.7491913530080299E-2</v>
      </c>
      <c r="E298" s="17">
        <v>6.5573263687112401E-2</v>
      </c>
      <c r="F298" s="17"/>
      <c r="G298" s="17">
        <v>9.0347707918777997E-2</v>
      </c>
      <c r="H298" s="17">
        <v>7.4439716443596399E-2</v>
      </c>
      <c r="I298" s="17">
        <v>8.7250200954695295E-2</v>
      </c>
      <c r="J298" s="17">
        <v>0.13086224492333901</v>
      </c>
      <c r="K298" s="17">
        <v>6.3704717960145596E-2</v>
      </c>
      <c r="L298" s="17">
        <v>5.8760634592959299E-2</v>
      </c>
      <c r="M298" s="17"/>
      <c r="N298" s="17">
        <v>0.110771760574027</v>
      </c>
      <c r="O298" s="17">
        <v>9.5272654238260604E-2</v>
      </c>
      <c r="P298" s="17">
        <v>7.5172606284956298E-2</v>
      </c>
      <c r="Q298" s="17">
        <v>6.1100109554891202E-2</v>
      </c>
      <c r="R298" s="17">
        <v>9.6704822806779306E-2</v>
      </c>
      <c r="S298" s="17">
        <v>7.3492611037362293E-2</v>
      </c>
      <c r="T298" s="17">
        <v>9.4844025881436006E-2</v>
      </c>
      <c r="U298" s="17">
        <v>9.1712756510163695E-2</v>
      </c>
      <c r="V298" s="17">
        <v>9.9967990489164493E-2</v>
      </c>
      <c r="W298" s="17">
        <v>7.6324547206328905E-2</v>
      </c>
      <c r="X298" s="17">
        <v>3.4371676605825997E-2</v>
      </c>
      <c r="Y298" s="17">
        <v>0.137973129716328</v>
      </c>
      <c r="Z298" s="17">
        <v>3.2087676812577702E-2</v>
      </c>
      <c r="AA298" s="17">
        <v>0.105713456412292</v>
      </c>
      <c r="AB298" s="17">
        <v>0</v>
      </c>
      <c r="AC298" s="17">
        <v>3.4212718368174903E-2</v>
      </c>
      <c r="AD298" s="17"/>
      <c r="AE298" s="17">
        <v>8.1501059770408196E-2</v>
      </c>
      <c r="AF298" s="17">
        <v>8.0787763525114104E-2</v>
      </c>
    </row>
    <row r="299" spans="2:32" x14ac:dyDescent="0.5">
      <c r="B299" t="s">
        <v>95</v>
      </c>
      <c r="C299" s="17">
        <v>1.6121736092244501E-2</v>
      </c>
      <c r="D299" s="17">
        <v>1.36235504380442E-2</v>
      </c>
      <c r="E299" s="17">
        <v>1.85668988039418E-2</v>
      </c>
      <c r="F299" s="17"/>
      <c r="G299" s="17">
        <v>2.8792698320602099E-2</v>
      </c>
      <c r="H299" s="17">
        <v>2.9578653500940001E-2</v>
      </c>
      <c r="I299" s="17">
        <v>1.9865979839513E-2</v>
      </c>
      <c r="J299" s="17">
        <v>0</v>
      </c>
      <c r="K299" s="17">
        <v>4.5253434182914399E-3</v>
      </c>
      <c r="L299" s="17">
        <v>2.0226828029439401E-2</v>
      </c>
      <c r="M299" s="17"/>
      <c r="N299" s="17">
        <v>0</v>
      </c>
      <c r="O299" s="17">
        <v>2.0760119853700802E-2</v>
      </c>
      <c r="P299" s="17">
        <v>0</v>
      </c>
      <c r="Q299" s="17">
        <v>3.0722281888314801E-2</v>
      </c>
      <c r="R299" s="17">
        <v>0</v>
      </c>
      <c r="S299" s="17">
        <v>0</v>
      </c>
      <c r="T299" s="17">
        <v>2.6286624913165701E-2</v>
      </c>
      <c r="U299" s="17">
        <v>4.8724435358132902E-2</v>
      </c>
      <c r="V299" s="17">
        <v>5.5736600284230303E-2</v>
      </c>
      <c r="W299" s="17">
        <v>4.7351578528150896E-3</v>
      </c>
      <c r="X299" s="17">
        <v>0</v>
      </c>
      <c r="Y299" s="17">
        <v>6.8986564858163998E-2</v>
      </c>
      <c r="Z299" s="17">
        <v>1.9581712275490101E-2</v>
      </c>
      <c r="AA299" s="17">
        <v>3.2301902742358703E-2</v>
      </c>
      <c r="AB299" s="17">
        <v>0</v>
      </c>
      <c r="AC299" s="17">
        <v>0</v>
      </c>
      <c r="AD299" s="17"/>
      <c r="AE299" s="17">
        <v>2.0565688046686698E-2</v>
      </c>
      <c r="AF299" s="17">
        <v>1.4097053469623901E-2</v>
      </c>
    </row>
    <row r="300" spans="2:32" x14ac:dyDescent="0.5">
      <c r="B300" t="s">
        <v>96</v>
      </c>
      <c r="C300" s="17">
        <v>1.6690959522451299E-2</v>
      </c>
      <c r="D300" s="17">
        <v>1.5893096775333002E-2</v>
      </c>
      <c r="E300" s="17">
        <v>1.7514597469387699E-2</v>
      </c>
      <c r="F300" s="17"/>
      <c r="G300" s="17">
        <v>1.21239415468934E-2</v>
      </c>
      <c r="H300" s="17">
        <v>0</v>
      </c>
      <c r="I300" s="17">
        <v>6.28647802445669E-3</v>
      </c>
      <c r="J300" s="17">
        <v>1.8074566037834802E-2</v>
      </c>
      <c r="K300" s="17">
        <v>1.9032397944795901E-2</v>
      </c>
      <c r="L300" s="17">
        <v>3.1176768442219501E-2</v>
      </c>
      <c r="M300" s="17"/>
      <c r="N300" s="17">
        <v>3.2425025584296503E-2</v>
      </c>
      <c r="O300" s="17">
        <v>1.1389110590589099E-2</v>
      </c>
      <c r="P300" s="17">
        <v>2.4413451924417101E-2</v>
      </c>
      <c r="Q300" s="17">
        <v>0</v>
      </c>
      <c r="R300" s="17">
        <v>0</v>
      </c>
      <c r="S300" s="17">
        <v>0</v>
      </c>
      <c r="T300" s="17">
        <v>5.8257687570773299E-2</v>
      </c>
      <c r="U300" s="17">
        <v>3.7591816759164398E-2</v>
      </c>
      <c r="V300" s="17">
        <v>2.53287103962982E-2</v>
      </c>
      <c r="W300" s="17">
        <v>8.7979283425940209E-3</v>
      </c>
      <c r="X300" s="17">
        <v>0</v>
      </c>
      <c r="Y300" s="17">
        <v>0</v>
      </c>
      <c r="Z300" s="17">
        <v>0</v>
      </c>
      <c r="AA300" s="17">
        <v>0</v>
      </c>
      <c r="AB300" s="17">
        <v>0</v>
      </c>
      <c r="AC300" s="17">
        <v>0</v>
      </c>
      <c r="AD300" s="17"/>
      <c r="AE300" s="17">
        <v>1.8129836857659402E-2</v>
      </c>
      <c r="AF300" s="17">
        <v>1.6035401144110499E-2</v>
      </c>
    </row>
    <row r="301" spans="2:32" x14ac:dyDescent="0.5">
      <c r="B301" t="s">
        <v>76</v>
      </c>
      <c r="C301" s="17">
        <v>1.3571277041015101E-2</v>
      </c>
      <c r="D301" s="17">
        <v>1.15309302581213E-2</v>
      </c>
      <c r="E301" s="17">
        <v>1.55698138049236E-2</v>
      </c>
      <c r="F301" s="17"/>
      <c r="G301" s="17">
        <v>2.2656419789018899E-2</v>
      </c>
      <c r="H301" s="17">
        <v>0</v>
      </c>
      <c r="I301" s="17">
        <v>2.84533268163519E-2</v>
      </c>
      <c r="J301" s="17">
        <v>1.5700948555605401E-2</v>
      </c>
      <c r="K301" s="17">
        <v>0</v>
      </c>
      <c r="L301" s="17">
        <v>1.7959368324863199E-2</v>
      </c>
      <c r="M301" s="17"/>
      <c r="N301" s="17">
        <v>2.3780540775550901E-2</v>
      </c>
      <c r="O301" s="17">
        <v>1.8102708967446601E-2</v>
      </c>
      <c r="P301" s="17">
        <v>0</v>
      </c>
      <c r="Q301" s="17">
        <v>0</v>
      </c>
      <c r="R301" s="17">
        <v>0</v>
      </c>
      <c r="S301" s="17">
        <v>0</v>
      </c>
      <c r="T301" s="17">
        <v>1.25518758937836E-2</v>
      </c>
      <c r="U301" s="17">
        <v>0</v>
      </c>
      <c r="V301" s="17">
        <v>0</v>
      </c>
      <c r="W301" s="17">
        <v>1.9139003599088801E-2</v>
      </c>
      <c r="X301" s="17">
        <v>1.6045859412473201E-2</v>
      </c>
      <c r="Y301" s="17">
        <v>0</v>
      </c>
      <c r="Z301" s="17">
        <v>1.7246827247714001E-2</v>
      </c>
      <c r="AA301" s="17">
        <v>3.08808445256065E-2</v>
      </c>
      <c r="AB301" s="17">
        <v>0</v>
      </c>
      <c r="AC301" s="17">
        <v>0</v>
      </c>
      <c r="AD301" s="17"/>
      <c r="AE301" s="17">
        <v>3.8107804593128501E-3</v>
      </c>
      <c r="AF301" s="17">
        <v>1.8018199064410802E-2</v>
      </c>
    </row>
    <row r="302" spans="2:32" x14ac:dyDescent="0.5">
      <c r="B302" t="s">
        <v>97</v>
      </c>
      <c r="C302" s="17">
        <v>0.87260500209439795</v>
      </c>
      <c r="D302" s="17">
        <v>0.86146050899842097</v>
      </c>
      <c r="E302" s="17">
        <v>0.88277542623463501</v>
      </c>
      <c r="F302" s="17"/>
      <c r="G302" s="17">
        <v>0.84607923242470795</v>
      </c>
      <c r="H302" s="17">
        <v>0.89598163005546305</v>
      </c>
      <c r="I302" s="17">
        <v>0.858144014364983</v>
      </c>
      <c r="J302" s="17">
        <v>0.83536224048322105</v>
      </c>
      <c r="K302" s="17">
        <v>0.91273754067676705</v>
      </c>
      <c r="L302" s="17">
        <v>0.87187640061051896</v>
      </c>
      <c r="M302" s="17"/>
      <c r="N302" s="17">
        <v>0.83302267306612598</v>
      </c>
      <c r="O302" s="17">
        <v>0.85447540635000296</v>
      </c>
      <c r="P302" s="17">
        <v>0.90041394179062695</v>
      </c>
      <c r="Q302" s="17">
        <v>0.90817760855679397</v>
      </c>
      <c r="R302" s="17">
        <v>0.90329517719322105</v>
      </c>
      <c r="S302" s="17">
        <v>0.92650738896263796</v>
      </c>
      <c r="T302" s="17">
        <v>0.80805978574084103</v>
      </c>
      <c r="U302" s="17">
        <v>0.82197099137253904</v>
      </c>
      <c r="V302" s="17">
        <v>0.81896669883030704</v>
      </c>
      <c r="W302" s="17">
        <v>0.89100336299917304</v>
      </c>
      <c r="X302" s="17">
        <v>0.94958246398170099</v>
      </c>
      <c r="Y302" s="17">
        <v>0.79304030542550796</v>
      </c>
      <c r="Z302" s="17">
        <v>0.93108378366421796</v>
      </c>
      <c r="AA302" s="17">
        <v>0.83110379631974296</v>
      </c>
      <c r="AB302" s="17">
        <v>1</v>
      </c>
      <c r="AC302" s="17">
        <v>0.96578728163182503</v>
      </c>
      <c r="AD302" s="17"/>
      <c r="AE302" s="17">
        <v>0.87599263486593304</v>
      </c>
      <c r="AF302" s="17">
        <v>0.87106158279674095</v>
      </c>
    </row>
    <row r="303" spans="2:32" x14ac:dyDescent="0.5">
      <c r="B303" t="s">
        <v>98</v>
      </c>
      <c r="C303" s="17">
        <v>3.2812695614695797E-2</v>
      </c>
      <c r="D303" s="17">
        <v>2.9516647213377298E-2</v>
      </c>
      <c r="E303" s="17">
        <v>3.6081496273329502E-2</v>
      </c>
      <c r="F303" s="17"/>
      <c r="G303" s="17">
        <v>4.0916639867495497E-2</v>
      </c>
      <c r="H303" s="17">
        <v>2.9578653500940001E-2</v>
      </c>
      <c r="I303" s="17">
        <v>2.6152457863969698E-2</v>
      </c>
      <c r="J303" s="17">
        <v>1.8074566037834802E-2</v>
      </c>
      <c r="K303" s="17">
        <v>2.35577413630873E-2</v>
      </c>
      <c r="L303" s="17">
        <v>5.1403596471658902E-2</v>
      </c>
      <c r="M303" s="17"/>
      <c r="N303" s="17">
        <v>3.2425025584296503E-2</v>
      </c>
      <c r="O303" s="17">
        <v>3.2149230444289897E-2</v>
      </c>
      <c r="P303" s="17">
        <v>2.4413451924417101E-2</v>
      </c>
      <c r="Q303" s="17">
        <v>3.0722281888314801E-2</v>
      </c>
      <c r="R303" s="17">
        <v>0</v>
      </c>
      <c r="S303" s="17">
        <v>0</v>
      </c>
      <c r="T303" s="17">
        <v>8.4544312483939094E-2</v>
      </c>
      <c r="U303" s="17">
        <v>8.6316252117297307E-2</v>
      </c>
      <c r="V303" s="17">
        <v>8.1065310680528496E-2</v>
      </c>
      <c r="W303" s="17">
        <v>1.35330861954091E-2</v>
      </c>
      <c r="X303" s="17">
        <v>0</v>
      </c>
      <c r="Y303" s="17">
        <v>6.8986564858163998E-2</v>
      </c>
      <c r="Z303" s="17">
        <v>1.9581712275490101E-2</v>
      </c>
      <c r="AA303" s="17">
        <v>3.2301902742358703E-2</v>
      </c>
      <c r="AB303" s="17">
        <v>0</v>
      </c>
      <c r="AC303" s="17">
        <v>0</v>
      </c>
      <c r="AD303" s="17"/>
      <c r="AE303" s="17">
        <v>3.8695524904346197E-2</v>
      </c>
      <c r="AF303" s="17">
        <v>3.0132454613734299E-2</v>
      </c>
    </row>
    <row r="304" spans="2:32" x14ac:dyDescent="0.5">
      <c r="B304" t="s">
        <v>99</v>
      </c>
      <c r="C304" s="17">
        <v>0.83979230647970204</v>
      </c>
      <c r="D304" s="17">
        <v>0.83194386178504398</v>
      </c>
      <c r="E304" s="17">
        <v>0.84669392996130499</v>
      </c>
      <c r="F304" s="17"/>
      <c r="G304" s="17">
        <v>0.80516259255721201</v>
      </c>
      <c r="H304" s="17">
        <v>0.86640297655452303</v>
      </c>
      <c r="I304" s="17">
        <v>0.83199155650101397</v>
      </c>
      <c r="J304" s="17">
        <v>0.81728767444538597</v>
      </c>
      <c r="K304" s="17">
        <v>0.88917979931367996</v>
      </c>
      <c r="L304" s="17">
        <v>0.82047280413886003</v>
      </c>
      <c r="M304" s="17"/>
      <c r="N304" s="17">
        <v>0.80059764748183004</v>
      </c>
      <c r="O304" s="17">
        <v>0.822326175905713</v>
      </c>
      <c r="P304" s="17">
        <v>0.87600048986620904</v>
      </c>
      <c r="Q304" s="17">
        <v>0.87745532666847903</v>
      </c>
      <c r="R304" s="17">
        <v>0.90329517719322105</v>
      </c>
      <c r="S304" s="17">
        <v>0.92650738896263796</v>
      </c>
      <c r="T304" s="17">
        <v>0.72351547325690202</v>
      </c>
      <c r="U304" s="17">
        <v>0.73565473925524205</v>
      </c>
      <c r="V304" s="17">
        <v>0.73790138814977801</v>
      </c>
      <c r="W304" s="17">
        <v>0.87747027680376399</v>
      </c>
      <c r="X304" s="17">
        <v>0.94958246398170099</v>
      </c>
      <c r="Y304" s="17">
        <v>0.72405374056734395</v>
      </c>
      <c r="Z304" s="17">
        <v>0.91150207138872796</v>
      </c>
      <c r="AA304" s="17">
        <v>0.79880189357738396</v>
      </c>
      <c r="AB304" s="17">
        <v>1</v>
      </c>
      <c r="AC304" s="17">
        <v>0.96578728163182503</v>
      </c>
      <c r="AD304" s="17"/>
      <c r="AE304" s="17">
        <v>0.83729710996158702</v>
      </c>
      <c r="AF304" s="17">
        <v>0.84092912818300602</v>
      </c>
    </row>
    <row r="305" spans="2:32" x14ac:dyDescent="0.5">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row>
    <row r="306" spans="2:32" x14ac:dyDescent="0.5">
      <c r="B306" s="6" t="s">
        <v>196</v>
      </c>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row>
    <row r="307" spans="2:32" x14ac:dyDescent="0.5">
      <c r="B307" s="24" t="s">
        <v>57</v>
      </c>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row>
    <row r="308" spans="2:32" x14ac:dyDescent="0.5">
      <c r="B308" t="s">
        <v>92</v>
      </c>
      <c r="C308" s="17">
        <v>0.596747114101295</v>
      </c>
      <c r="D308" s="17">
        <v>0.59822593938914403</v>
      </c>
      <c r="E308" s="17">
        <v>0.59384281758316404</v>
      </c>
      <c r="F308" s="17"/>
      <c r="G308" s="17">
        <v>0.60634054522338399</v>
      </c>
      <c r="H308" s="17">
        <v>0.716026426955091</v>
      </c>
      <c r="I308" s="17">
        <v>0.61849558510276503</v>
      </c>
      <c r="J308" s="17">
        <v>0.60388483563316098</v>
      </c>
      <c r="K308" s="17">
        <v>0.60115304296081795</v>
      </c>
      <c r="L308" s="17">
        <v>0.50533445453737602</v>
      </c>
      <c r="M308" s="17"/>
      <c r="N308" s="17">
        <v>0.59186112375717903</v>
      </c>
      <c r="O308" s="17">
        <v>0.60509044719767902</v>
      </c>
      <c r="P308" s="17">
        <v>0.58242404229912703</v>
      </c>
      <c r="Q308" s="17">
        <v>0.63391644584768103</v>
      </c>
      <c r="R308" s="17">
        <v>0.70270042279635203</v>
      </c>
      <c r="S308" s="17">
        <v>0.736734676848116</v>
      </c>
      <c r="T308" s="17">
        <v>0.47470504461840402</v>
      </c>
      <c r="U308" s="17">
        <v>0.56056445778592601</v>
      </c>
      <c r="V308" s="17">
        <v>0.50484665101618398</v>
      </c>
      <c r="W308" s="17">
        <v>0.642884091484346</v>
      </c>
      <c r="X308" s="17">
        <v>0.691919742359134</v>
      </c>
      <c r="Y308" s="17">
        <v>0.64215149882783895</v>
      </c>
      <c r="Z308" s="17">
        <v>0.55433140168942996</v>
      </c>
      <c r="AA308" s="17">
        <v>0.73127663656467101</v>
      </c>
      <c r="AB308" s="17">
        <v>0.52802978179818705</v>
      </c>
      <c r="AC308" s="17">
        <v>0.57807110103415105</v>
      </c>
      <c r="AD308" s="17"/>
      <c r="AE308" s="17">
        <v>0.67987821780159896</v>
      </c>
      <c r="AF308" s="17">
        <v>0.55887224443871097</v>
      </c>
    </row>
    <row r="309" spans="2:32" x14ac:dyDescent="0.5">
      <c r="B309" t="s">
        <v>93</v>
      </c>
      <c r="C309" s="17">
        <v>0.24890084829895701</v>
      </c>
      <c r="D309" s="17">
        <v>0.23302662834913901</v>
      </c>
      <c r="E309" s="17">
        <v>0.26498009078582102</v>
      </c>
      <c r="F309" s="17"/>
      <c r="G309" s="17">
        <v>0.24040344472817099</v>
      </c>
      <c r="H309" s="17">
        <v>0.182999186945902</v>
      </c>
      <c r="I309" s="17">
        <v>0.271422433649185</v>
      </c>
      <c r="J309" s="17">
        <v>0.21609881665297601</v>
      </c>
      <c r="K309" s="17">
        <v>0.24330438556355499</v>
      </c>
      <c r="L309" s="17">
        <v>0.30130781237866699</v>
      </c>
      <c r="M309" s="17"/>
      <c r="N309" s="17">
        <v>0.24171213729218899</v>
      </c>
      <c r="O309" s="17">
        <v>0.25207283640696199</v>
      </c>
      <c r="P309" s="17">
        <v>0.25401700468715099</v>
      </c>
      <c r="Q309" s="17">
        <v>0.24812900218149</v>
      </c>
      <c r="R309" s="17">
        <v>0.109532771227159</v>
      </c>
      <c r="S309" s="17">
        <v>0.15044170870028101</v>
      </c>
      <c r="T309" s="17">
        <v>0.35848232291057602</v>
      </c>
      <c r="U309" s="17">
        <v>0.26633952404178801</v>
      </c>
      <c r="V309" s="17">
        <v>0.24764429686008299</v>
      </c>
      <c r="W309" s="17">
        <v>0.208399892752336</v>
      </c>
      <c r="X309" s="17">
        <v>0.240258586650788</v>
      </c>
      <c r="Y309" s="17">
        <v>0.15088880659766901</v>
      </c>
      <c r="Z309" s="17">
        <v>0.291402215700934</v>
      </c>
      <c r="AA309" s="17">
        <v>0.177611463036697</v>
      </c>
      <c r="AB309" s="17">
        <v>0.35882043101331701</v>
      </c>
      <c r="AC309" s="17">
        <v>0.29794142503930998</v>
      </c>
      <c r="AD309" s="17"/>
      <c r="AE309" s="17">
        <v>0.21639436700300901</v>
      </c>
      <c r="AF309" s="17">
        <v>0.26371093366377801</v>
      </c>
    </row>
    <row r="310" spans="2:32" x14ac:dyDescent="0.5">
      <c r="B310" t="s">
        <v>187</v>
      </c>
      <c r="C310" s="17">
        <v>8.1911055357538995E-2</v>
      </c>
      <c r="D310" s="17">
        <v>0.106765344607425</v>
      </c>
      <c r="E310" s="17">
        <v>5.8480899374795003E-2</v>
      </c>
      <c r="F310" s="17"/>
      <c r="G310" s="17">
        <v>7.5242992171685896E-2</v>
      </c>
      <c r="H310" s="17">
        <v>6.5829769458977505E-2</v>
      </c>
      <c r="I310" s="17">
        <v>4.7390973768115199E-2</v>
      </c>
      <c r="J310" s="17">
        <v>0.123894096350012</v>
      </c>
      <c r="K310" s="17">
        <v>9.0304690767386703E-2</v>
      </c>
      <c r="L310" s="17">
        <v>8.0642856396714604E-2</v>
      </c>
      <c r="M310" s="17"/>
      <c r="N310" s="17">
        <v>8.0255284911208105E-2</v>
      </c>
      <c r="O310" s="17">
        <v>8.3589865653759005E-2</v>
      </c>
      <c r="P310" s="17">
        <v>0.14285760273786099</v>
      </c>
      <c r="Q310" s="17">
        <v>5.7369323863035997E-2</v>
      </c>
      <c r="R310" s="17">
        <v>0</v>
      </c>
      <c r="S310" s="17">
        <v>7.7301590157803898E-2</v>
      </c>
      <c r="T310" s="17">
        <v>5.94310607643945E-2</v>
      </c>
      <c r="U310" s="17">
        <v>8.1383261662121703E-2</v>
      </c>
      <c r="V310" s="17">
        <v>0.106362278625505</v>
      </c>
      <c r="W310" s="17">
        <v>8.7054627736667306E-2</v>
      </c>
      <c r="X310" s="17">
        <v>3.2816107612827397E-2</v>
      </c>
      <c r="Y310" s="17">
        <v>0.137973129716328</v>
      </c>
      <c r="Z310" s="17">
        <v>6.6821448194324104E-2</v>
      </c>
      <c r="AA310" s="17">
        <v>6.02310558730264E-2</v>
      </c>
      <c r="AB310" s="17">
        <v>7.7949549880111796E-2</v>
      </c>
      <c r="AC310" s="17">
        <v>8.9774755558364297E-2</v>
      </c>
      <c r="AD310" s="17"/>
      <c r="AE310" s="17">
        <v>5.3436792651072297E-2</v>
      </c>
      <c r="AF310" s="17">
        <v>9.4884045498913203E-2</v>
      </c>
    </row>
    <row r="311" spans="2:32" x14ac:dyDescent="0.5">
      <c r="B311" t="s">
        <v>95</v>
      </c>
      <c r="C311" s="17">
        <v>2.5989553483540501E-2</v>
      </c>
      <c r="D311" s="17">
        <v>3.0728479871635801E-2</v>
      </c>
      <c r="E311" s="17">
        <v>2.1560543077937099E-2</v>
      </c>
      <c r="F311" s="17"/>
      <c r="G311" s="17">
        <v>2.7037114335074799E-2</v>
      </c>
      <c r="H311" s="17">
        <v>2.2088753936752002E-2</v>
      </c>
      <c r="I311" s="17">
        <v>2.8116024802478899E-2</v>
      </c>
      <c r="J311" s="17">
        <v>1.6555115310114998E-2</v>
      </c>
      <c r="K311" s="17">
        <v>1.43692894731358E-2</v>
      </c>
      <c r="L311" s="17">
        <v>4.0676123175538897E-2</v>
      </c>
      <c r="M311" s="17"/>
      <c r="N311" s="17">
        <v>2.1322105487335E-2</v>
      </c>
      <c r="O311" s="17">
        <v>1.7071746818243999E-2</v>
      </c>
      <c r="P311" s="17">
        <v>0</v>
      </c>
      <c r="Q311" s="17">
        <v>3.0722281888314801E-2</v>
      </c>
      <c r="R311" s="17">
        <v>0.18776680597648901</v>
      </c>
      <c r="S311" s="17">
        <v>0</v>
      </c>
      <c r="T311" s="17">
        <v>4.7229033826304397E-2</v>
      </c>
      <c r="U311" s="17">
        <v>4.7921311607206397E-2</v>
      </c>
      <c r="V311" s="17">
        <v>4.98902956184979E-2</v>
      </c>
      <c r="W311" s="17">
        <v>2.82899154324605E-2</v>
      </c>
      <c r="X311" s="17">
        <v>0</v>
      </c>
      <c r="Y311" s="17">
        <v>6.8986564858163998E-2</v>
      </c>
      <c r="Z311" s="17">
        <v>3.6438433299300597E-2</v>
      </c>
      <c r="AA311" s="17">
        <v>0</v>
      </c>
      <c r="AB311" s="17">
        <v>0</v>
      </c>
      <c r="AC311" s="17">
        <v>0</v>
      </c>
      <c r="AD311" s="17"/>
      <c r="AE311" s="17">
        <v>2.8855691188610099E-2</v>
      </c>
      <c r="AF311" s="17">
        <v>2.4683729463618E-2</v>
      </c>
    </row>
    <row r="312" spans="2:32" x14ac:dyDescent="0.5">
      <c r="B312" t="s">
        <v>96</v>
      </c>
      <c r="C312" s="17">
        <v>2.4918207627702801E-2</v>
      </c>
      <c r="D312" s="17">
        <v>1.8022509869906202E-2</v>
      </c>
      <c r="E312" s="17">
        <v>3.1595085803248803E-2</v>
      </c>
      <c r="F312" s="17"/>
      <c r="G312" s="17">
        <v>2.2656419789018899E-2</v>
      </c>
      <c r="H312" s="17">
        <v>0</v>
      </c>
      <c r="I312" s="17">
        <v>1.40290863653093E-2</v>
      </c>
      <c r="J312" s="17">
        <v>1.7313912333473399E-2</v>
      </c>
      <c r="K312" s="17">
        <v>4.3697944050365103E-2</v>
      </c>
      <c r="L312" s="17">
        <v>3.7852638046795402E-2</v>
      </c>
      <c r="M312" s="17"/>
      <c r="N312" s="17">
        <v>2.4826954745688998E-2</v>
      </c>
      <c r="O312" s="17">
        <v>2.40723949559093E-2</v>
      </c>
      <c r="P312" s="17">
        <v>0</v>
      </c>
      <c r="Q312" s="17">
        <v>2.98629462194781E-2</v>
      </c>
      <c r="R312" s="17">
        <v>0</v>
      </c>
      <c r="S312" s="17">
        <v>3.5522024293798998E-2</v>
      </c>
      <c r="T312" s="17">
        <v>4.8252372383687403E-2</v>
      </c>
      <c r="U312" s="17">
        <v>4.3791444902957402E-2</v>
      </c>
      <c r="V312" s="17">
        <v>5.0691451048207298E-2</v>
      </c>
      <c r="W312" s="17">
        <v>1.44152587774339E-2</v>
      </c>
      <c r="X312" s="17">
        <v>1.6045859412473201E-2</v>
      </c>
      <c r="Y312" s="17">
        <v>0</v>
      </c>
      <c r="Z312" s="17">
        <v>1.4840849564863701E-2</v>
      </c>
      <c r="AA312" s="17">
        <v>0</v>
      </c>
      <c r="AB312" s="17">
        <v>3.5200237308384799E-2</v>
      </c>
      <c r="AC312" s="17">
        <v>3.4212718368174903E-2</v>
      </c>
      <c r="AD312" s="17"/>
      <c r="AE312" s="17">
        <v>1.1437761580410001E-2</v>
      </c>
      <c r="AF312" s="17">
        <v>3.1059953788987599E-2</v>
      </c>
    </row>
    <row r="313" spans="2:32" x14ac:dyDescent="0.5">
      <c r="B313" t="s">
        <v>76</v>
      </c>
      <c r="C313" s="17">
        <v>2.1533221130965601E-2</v>
      </c>
      <c r="D313" s="17">
        <v>1.3231097912750201E-2</v>
      </c>
      <c r="E313" s="17">
        <v>2.9540563375034599E-2</v>
      </c>
      <c r="F313" s="17"/>
      <c r="G313" s="17">
        <v>2.8319483752665998E-2</v>
      </c>
      <c r="H313" s="17">
        <v>1.3055862703277601E-2</v>
      </c>
      <c r="I313" s="17">
        <v>2.0545896312147E-2</v>
      </c>
      <c r="J313" s="17">
        <v>2.2253223720262501E-2</v>
      </c>
      <c r="K313" s="17">
        <v>7.1706471847391299E-3</v>
      </c>
      <c r="L313" s="17">
        <v>3.4186115464907699E-2</v>
      </c>
      <c r="M313" s="17"/>
      <c r="N313" s="17">
        <v>4.00223938063997E-2</v>
      </c>
      <c r="O313" s="17">
        <v>1.8102708967446601E-2</v>
      </c>
      <c r="P313" s="17">
        <v>2.07013502758608E-2</v>
      </c>
      <c r="Q313" s="17">
        <v>0</v>
      </c>
      <c r="R313" s="17">
        <v>0</v>
      </c>
      <c r="S313" s="17">
        <v>0</v>
      </c>
      <c r="T313" s="17">
        <v>1.1900165496634601E-2</v>
      </c>
      <c r="U313" s="17">
        <v>0</v>
      </c>
      <c r="V313" s="17">
        <v>4.0565026831522098E-2</v>
      </c>
      <c r="W313" s="17">
        <v>1.8956213816755899E-2</v>
      </c>
      <c r="X313" s="17">
        <v>1.8959703964776999E-2</v>
      </c>
      <c r="Y313" s="17">
        <v>0</v>
      </c>
      <c r="Z313" s="17">
        <v>3.6165651551147801E-2</v>
      </c>
      <c r="AA313" s="17">
        <v>3.08808445256065E-2</v>
      </c>
      <c r="AB313" s="17">
        <v>0</v>
      </c>
      <c r="AC313" s="17">
        <v>0</v>
      </c>
      <c r="AD313" s="17"/>
      <c r="AE313" s="17">
        <v>9.9971697752993596E-3</v>
      </c>
      <c r="AF313" s="17">
        <v>2.67890931459926E-2</v>
      </c>
    </row>
    <row r="314" spans="2:32" x14ac:dyDescent="0.5">
      <c r="B314" t="s">
        <v>97</v>
      </c>
      <c r="C314" s="17">
        <v>0.84564796240025197</v>
      </c>
      <c r="D314" s="17">
        <v>0.83125256773828304</v>
      </c>
      <c r="E314" s="17">
        <v>0.85882290836898501</v>
      </c>
      <c r="F314" s="17"/>
      <c r="G314" s="17">
        <v>0.84674398995155498</v>
      </c>
      <c r="H314" s="17">
        <v>0.899025613900993</v>
      </c>
      <c r="I314" s="17">
        <v>0.88991801875194998</v>
      </c>
      <c r="J314" s="17">
        <v>0.81998365228613701</v>
      </c>
      <c r="K314" s="17">
        <v>0.844457428524373</v>
      </c>
      <c r="L314" s="17">
        <v>0.80664226691604302</v>
      </c>
      <c r="M314" s="17"/>
      <c r="N314" s="17">
        <v>0.83357326104936802</v>
      </c>
      <c r="O314" s="17">
        <v>0.857163283604641</v>
      </c>
      <c r="P314" s="17">
        <v>0.83644104698627797</v>
      </c>
      <c r="Q314" s="17">
        <v>0.88204544802917095</v>
      </c>
      <c r="R314" s="17">
        <v>0.81223319402351102</v>
      </c>
      <c r="S314" s="17">
        <v>0.88717638554839695</v>
      </c>
      <c r="T314" s="17">
        <v>0.83318736752897904</v>
      </c>
      <c r="U314" s="17">
        <v>0.82690398182771496</v>
      </c>
      <c r="V314" s="17">
        <v>0.75249094787626702</v>
      </c>
      <c r="W314" s="17">
        <v>0.85128398423668294</v>
      </c>
      <c r="X314" s="17">
        <v>0.93217832900992204</v>
      </c>
      <c r="Y314" s="17">
        <v>0.79304030542550796</v>
      </c>
      <c r="Z314" s="17">
        <v>0.84573361739036401</v>
      </c>
      <c r="AA314" s="17">
        <v>0.90888809960136696</v>
      </c>
      <c r="AB314" s="17">
        <v>0.886850212811504</v>
      </c>
      <c r="AC314" s="17">
        <v>0.87601252607346103</v>
      </c>
      <c r="AD314" s="17"/>
      <c r="AE314" s="17">
        <v>0.89627258480460803</v>
      </c>
      <c r="AF314" s="17">
        <v>0.82258317810248904</v>
      </c>
    </row>
    <row r="315" spans="2:32" x14ac:dyDescent="0.5">
      <c r="B315" t="s">
        <v>98</v>
      </c>
      <c r="C315" s="17">
        <v>5.0907761111243302E-2</v>
      </c>
      <c r="D315" s="17">
        <v>4.8750989741542003E-2</v>
      </c>
      <c r="E315" s="17">
        <v>5.3155628881185898E-2</v>
      </c>
      <c r="F315" s="17"/>
      <c r="G315" s="17">
        <v>4.9693534124093698E-2</v>
      </c>
      <c r="H315" s="17">
        <v>2.2088753936752002E-2</v>
      </c>
      <c r="I315" s="17">
        <v>4.2145111167788199E-2</v>
      </c>
      <c r="J315" s="17">
        <v>3.3869027643588401E-2</v>
      </c>
      <c r="K315" s="17">
        <v>5.8067233523500898E-2</v>
      </c>
      <c r="L315" s="17">
        <v>7.8528761222334306E-2</v>
      </c>
      <c r="M315" s="17"/>
      <c r="N315" s="17">
        <v>4.6149060233024002E-2</v>
      </c>
      <c r="O315" s="17">
        <v>4.1144141774153299E-2</v>
      </c>
      <c r="P315" s="17">
        <v>0</v>
      </c>
      <c r="Q315" s="17">
        <v>6.0585228107792898E-2</v>
      </c>
      <c r="R315" s="17">
        <v>0.18776680597648901</v>
      </c>
      <c r="S315" s="17">
        <v>3.5522024293798998E-2</v>
      </c>
      <c r="T315" s="17">
        <v>9.5481406209991806E-2</v>
      </c>
      <c r="U315" s="17">
        <v>9.1712756510163806E-2</v>
      </c>
      <c r="V315" s="17">
        <v>0.100581746666705</v>
      </c>
      <c r="W315" s="17">
        <v>4.2705174209894503E-2</v>
      </c>
      <c r="X315" s="17">
        <v>1.6045859412473201E-2</v>
      </c>
      <c r="Y315" s="17">
        <v>6.8986564858163998E-2</v>
      </c>
      <c r="Z315" s="17">
        <v>5.1279282864164298E-2</v>
      </c>
      <c r="AA315" s="17">
        <v>0</v>
      </c>
      <c r="AB315" s="17">
        <v>3.5200237308384799E-2</v>
      </c>
      <c r="AC315" s="17">
        <v>3.4212718368174903E-2</v>
      </c>
      <c r="AD315" s="17"/>
      <c r="AE315" s="17">
        <v>4.0293452769020098E-2</v>
      </c>
      <c r="AF315" s="17">
        <v>5.5743683252605501E-2</v>
      </c>
    </row>
    <row r="316" spans="2:32" x14ac:dyDescent="0.5">
      <c r="B316" t="s">
        <v>99</v>
      </c>
      <c r="C316" s="17">
        <v>0.79474020128900902</v>
      </c>
      <c r="D316" s="17">
        <v>0.78250157799674103</v>
      </c>
      <c r="E316" s="17">
        <v>0.80566727948779904</v>
      </c>
      <c r="F316" s="17"/>
      <c r="G316" s="17">
        <v>0.79705045582746104</v>
      </c>
      <c r="H316" s="17">
        <v>0.87693685996424098</v>
      </c>
      <c r="I316" s="17">
        <v>0.84777290758416202</v>
      </c>
      <c r="J316" s="17">
        <v>0.786114624642549</v>
      </c>
      <c r="K316" s="17">
        <v>0.78639019500087204</v>
      </c>
      <c r="L316" s="17">
        <v>0.72811350569370903</v>
      </c>
      <c r="M316" s="17"/>
      <c r="N316" s="17">
        <v>0.78742420081634401</v>
      </c>
      <c r="O316" s="17">
        <v>0.81601914183048796</v>
      </c>
      <c r="P316" s="17">
        <v>0.83644104698627797</v>
      </c>
      <c r="Q316" s="17">
        <v>0.82146021992137797</v>
      </c>
      <c r="R316" s="17">
        <v>0.62446638804702104</v>
      </c>
      <c r="S316" s="17">
        <v>0.85165436125459804</v>
      </c>
      <c r="T316" s="17">
        <v>0.73770596131898702</v>
      </c>
      <c r="U316" s="17">
        <v>0.73519122531755099</v>
      </c>
      <c r="V316" s="17">
        <v>0.65190920120956197</v>
      </c>
      <c r="W316" s="17">
        <v>0.808578810026788</v>
      </c>
      <c r="X316" s="17">
        <v>0.91613246959744898</v>
      </c>
      <c r="Y316" s="17">
        <v>0.72405374056734395</v>
      </c>
      <c r="Z316" s="17">
        <v>0.79445433452619996</v>
      </c>
      <c r="AA316" s="17">
        <v>0.90888809960136696</v>
      </c>
      <c r="AB316" s="17">
        <v>0.85164997550311905</v>
      </c>
      <c r="AC316" s="17">
        <v>0.84179980770528595</v>
      </c>
      <c r="AD316" s="17"/>
      <c r="AE316" s="17">
        <v>0.85597913203558795</v>
      </c>
      <c r="AF316" s="17">
        <v>0.76683949484988301</v>
      </c>
    </row>
    <row r="317" spans="2:32" x14ac:dyDescent="0.5">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row>
    <row r="318" spans="2:32" x14ac:dyDescent="0.5">
      <c r="B318" s="6" t="s">
        <v>197</v>
      </c>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row>
    <row r="319" spans="2:32" x14ac:dyDescent="0.5">
      <c r="B319" s="24" t="s">
        <v>57</v>
      </c>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row>
    <row r="320" spans="2:32" x14ac:dyDescent="0.5">
      <c r="B320" t="s">
        <v>92</v>
      </c>
      <c r="C320" s="17">
        <v>0.401280664929482</v>
      </c>
      <c r="D320" s="17">
        <v>0.39470094494951202</v>
      </c>
      <c r="E320" s="17">
        <v>0.405348146668567</v>
      </c>
      <c r="F320" s="17"/>
      <c r="G320" s="17">
        <v>0.55246994146644901</v>
      </c>
      <c r="H320" s="17">
        <v>0.47849583624090303</v>
      </c>
      <c r="I320" s="17">
        <v>0.434502592859213</v>
      </c>
      <c r="J320" s="17">
        <v>0.42715706065657799</v>
      </c>
      <c r="K320" s="17">
        <v>0.35388866913459599</v>
      </c>
      <c r="L320" s="17">
        <v>0.303994691116447</v>
      </c>
      <c r="M320" s="17"/>
      <c r="N320" s="17">
        <v>0.39437657660270298</v>
      </c>
      <c r="O320" s="17">
        <v>0.384947208671574</v>
      </c>
      <c r="P320" s="17">
        <v>0.34531671310883399</v>
      </c>
      <c r="Q320" s="17">
        <v>0.40928349965204203</v>
      </c>
      <c r="R320" s="17">
        <v>0.19841264615342399</v>
      </c>
      <c r="S320" s="17">
        <v>0.46557283566116497</v>
      </c>
      <c r="T320" s="17">
        <v>0.37110046216014803</v>
      </c>
      <c r="U320" s="17">
        <v>0.27091540382219798</v>
      </c>
      <c r="V320" s="17">
        <v>0.33424059202475898</v>
      </c>
      <c r="W320" s="17">
        <v>0.43230107406826002</v>
      </c>
      <c r="X320" s="17">
        <v>0.55903990263032</v>
      </c>
      <c r="Y320" s="17">
        <v>0.40895097512420397</v>
      </c>
      <c r="Z320" s="17">
        <v>0.41235352156678701</v>
      </c>
      <c r="AA320" s="17">
        <v>0.57126149349583499</v>
      </c>
      <c r="AB320" s="17">
        <v>0.35316345400473598</v>
      </c>
      <c r="AC320" s="17">
        <v>0.375830805567066</v>
      </c>
      <c r="AD320" s="17"/>
      <c r="AE320" s="17">
        <v>0.42823794269059401</v>
      </c>
      <c r="AF320" s="17">
        <v>0.388998819311974</v>
      </c>
    </row>
    <row r="321" spans="2:32" x14ac:dyDescent="0.5">
      <c r="B321" t="s">
        <v>93</v>
      </c>
      <c r="C321" s="17">
        <v>0.31257900690468299</v>
      </c>
      <c r="D321" s="17">
        <v>0.31691550145901498</v>
      </c>
      <c r="E321" s="17">
        <v>0.30959475520115798</v>
      </c>
      <c r="F321" s="17"/>
      <c r="G321" s="17">
        <v>0.28392093906538801</v>
      </c>
      <c r="H321" s="17">
        <v>0.38569294874217602</v>
      </c>
      <c r="I321" s="17">
        <v>0.30918204109227998</v>
      </c>
      <c r="J321" s="17">
        <v>0.267469270428349</v>
      </c>
      <c r="K321" s="17">
        <v>0.33303435100280998</v>
      </c>
      <c r="L321" s="17">
        <v>0.29643485069047898</v>
      </c>
      <c r="M321" s="17"/>
      <c r="N321" s="17">
        <v>0.299064330224734</v>
      </c>
      <c r="O321" s="17">
        <v>0.34120965494570199</v>
      </c>
      <c r="P321" s="17">
        <v>0.28940022451819503</v>
      </c>
      <c r="Q321" s="17">
        <v>0.283269789882729</v>
      </c>
      <c r="R321" s="17">
        <v>0.29805018260898902</v>
      </c>
      <c r="S321" s="17">
        <v>0.232391826979059</v>
      </c>
      <c r="T321" s="17">
        <v>0.246725907302418</v>
      </c>
      <c r="U321" s="17">
        <v>0.362988605934706</v>
      </c>
      <c r="V321" s="17">
        <v>0.34916571889425702</v>
      </c>
      <c r="W321" s="17">
        <v>0.309308835704447</v>
      </c>
      <c r="X321" s="17">
        <v>0.24661266032016199</v>
      </c>
      <c r="Y321" s="17">
        <v>0.37702918194681301</v>
      </c>
      <c r="Z321" s="17">
        <v>0.36292540549538499</v>
      </c>
      <c r="AA321" s="17">
        <v>0.33474660443360399</v>
      </c>
      <c r="AB321" s="17">
        <v>0.32489372220250301</v>
      </c>
      <c r="AC321" s="17">
        <v>0.36218294312454902</v>
      </c>
      <c r="AD321" s="17"/>
      <c r="AE321" s="17">
        <v>0.29040111140353098</v>
      </c>
      <c r="AF321" s="17">
        <v>0.32268334648526698</v>
      </c>
    </row>
    <row r="322" spans="2:32" x14ac:dyDescent="0.5">
      <c r="B322" t="s">
        <v>187</v>
      </c>
      <c r="C322" s="17">
        <v>0.126032448308737</v>
      </c>
      <c r="D322" s="17">
        <v>0.126928651982295</v>
      </c>
      <c r="E322" s="17">
        <v>0.12564303008827701</v>
      </c>
      <c r="F322" s="17"/>
      <c r="G322" s="17">
        <v>0.117027508154653</v>
      </c>
      <c r="H322" s="17">
        <v>8.2755383530448506E-2</v>
      </c>
      <c r="I322" s="17">
        <v>0.132736578058335</v>
      </c>
      <c r="J322" s="17">
        <v>0.132116702242183</v>
      </c>
      <c r="K322" s="17">
        <v>0.13159257655676901</v>
      </c>
      <c r="L322" s="17">
        <v>0.14237725458269701</v>
      </c>
      <c r="M322" s="17"/>
      <c r="N322" s="17">
        <v>0.151340218422156</v>
      </c>
      <c r="O322" s="17">
        <v>0.111700229506891</v>
      </c>
      <c r="P322" s="17">
        <v>9.5064196033214102E-2</v>
      </c>
      <c r="Q322" s="17">
        <v>0.15898047567770601</v>
      </c>
      <c r="R322" s="17">
        <v>0.31012752562402801</v>
      </c>
      <c r="S322" s="17">
        <v>0.150148495160083</v>
      </c>
      <c r="T322" s="17">
        <v>0.13212993284774599</v>
      </c>
      <c r="U322" s="17">
        <v>0.18411646817400601</v>
      </c>
      <c r="V322" s="17">
        <v>0.16509114976650799</v>
      </c>
      <c r="W322" s="17">
        <v>0.114020704495794</v>
      </c>
      <c r="X322" s="17">
        <v>0.122315057985942</v>
      </c>
      <c r="Y322" s="17">
        <v>7.6046713212655506E-2</v>
      </c>
      <c r="Z322" s="17">
        <v>7.1070240503784493E-2</v>
      </c>
      <c r="AA322" s="17">
        <v>0</v>
      </c>
      <c r="AB322" s="17">
        <v>0.18596755784115199</v>
      </c>
      <c r="AC322" s="17">
        <v>9.4536043584655199E-2</v>
      </c>
      <c r="AD322" s="17"/>
      <c r="AE322" s="17">
        <v>0.12893202322673</v>
      </c>
      <c r="AF322" s="17">
        <v>0.124711390158326</v>
      </c>
    </row>
    <row r="323" spans="2:32" x14ac:dyDescent="0.5">
      <c r="B323" t="s">
        <v>95</v>
      </c>
      <c r="C323" s="17">
        <v>6.4635876453195101E-2</v>
      </c>
      <c r="D323" s="17">
        <v>8.0418245972809305E-2</v>
      </c>
      <c r="E323" s="17">
        <v>4.9804533863470897E-2</v>
      </c>
      <c r="F323" s="17"/>
      <c r="G323" s="17">
        <v>3.4683671649191401E-2</v>
      </c>
      <c r="H323" s="17">
        <v>5.3055831486472603E-2</v>
      </c>
      <c r="I323" s="17">
        <v>8.2130833970407199E-2</v>
      </c>
      <c r="J323" s="17">
        <v>8.3860918618885796E-2</v>
      </c>
      <c r="K323" s="17">
        <v>2.73787334966831E-2</v>
      </c>
      <c r="L323" s="17">
        <v>8.5244548404543805E-2</v>
      </c>
      <c r="M323" s="17"/>
      <c r="N323" s="17">
        <v>3.75724005231131E-2</v>
      </c>
      <c r="O323" s="17">
        <v>7.5454356300700798E-2</v>
      </c>
      <c r="P323" s="17">
        <v>9.2906249416940506E-2</v>
      </c>
      <c r="Q323" s="17">
        <v>8.7021671010892601E-2</v>
      </c>
      <c r="R323" s="17">
        <v>0</v>
      </c>
      <c r="S323" s="17">
        <v>0.11636481790589499</v>
      </c>
      <c r="T323" s="17">
        <v>0.12224332869179801</v>
      </c>
      <c r="U323" s="17">
        <v>0.100701556027205</v>
      </c>
      <c r="V323" s="17">
        <v>7.2376541356252197E-2</v>
      </c>
      <c r="W323" s="17">
        <v>5.6945897120567197E-2</v>
      </c>
      <c r="X323" s="17">
        <v>0</v>
      </c>
      <c r="Y323" s="17">
        <v>0</v>
      </c>
      <c r="Z323" s="17">
        <v>8.9475478808888495E-2</v>
      </c>
      <c r="AA323" s="17">
        <v>6.3111057544953802E-2</v>
      </c>
      <c r="AB323" s="17">
        <v>3.0289711785133198E-2</v>
      </c>
      <c r="AC323" s="17">
        <v>3.4212718368174903E-2</v>
      </c>
      <c r="AD323" s="17"/>
      <c r="AE323" s="17">
        <v>7.9528382530727401E-2</v>
      </c>
      <c r="AF323" s="17">
        <v>5.7850789987012298E-2</v>
      </c>
    </row>
    <row r="324" spans="2:32" x14ac:dyDescent="0.5">
      <c r="B324" t="s">
        <v>96</v>
      </c>
      <c r="C324" s="17">
        <v>7.2219242053238097E-2</v>
      </c>
      <c r="D324" s="17">
        <v>6.1721069382386501E-2</v>
      </c>
      <c r="E324" s="17">
        <v>8.2511138026981706E-2</v>
      </c>
      <c r="F324" s="17"/>
      <c r="G324" s="17">
        <v>0</v>
      </c>
      <c r="H324" s="17">
        <v>0</v>
      </c>
      <c r="I324" s="17">
        <v>2.01059899083798E-2</v>
      </c>
      <c r="J324" s="17">
        <v>5.7381217991230402E-2</v>
      </c>
      <c r="K324" s="17">
        <v>0.144439739165068</v>
      </c>
      <c r="L324" s="17">
        <v>0.12654687976908999</v>
      </c>
      <c r="M324" s="17"/>
      <c r="N324" s="17">
        <v>0.101702077014828</v>
      </c>
      <c r="O324" s="17">
        <v>5.12153620816631E-2</v>
      </c>
      <c r="P324" s="17">
        <v>0.135931976410396</v>
      </c>
      <c r="Q324" s="17">
        <v>6.1444563776629602E-2</v>
      </c>
      <c r="R324" s="17">
        <v>0.193409645613559</v>
      </c>
      <c r="S324" s="17">
        <v>3.5522024293798998E-2</v>
      </c>
      <c r="T324" s="17">
        <v>0.105078825129818</v>
      </c>
      <c r="U324" s="17">
        <v>3.7591816759164398E-2</v>
      </c>
      <c r="V324" s="17">
        <v>5.2626041299497203E-2</v>
      </c>
      <c r="W324" s="17">
        <v>5.8653479033110002E-2</v>
      </c>
      <c r="X324" s="17">
        <v>7.2032379063575902E-2</v>
      </c>
      <c r="Y324" s="17">
        <v>0.137973129716328</v>
      </c>
      <c r="Z324" s="17">
        <v>3.2087676812577702E-2</v>
      </c>
      <c r="AA324" s="17">
        <v>0</v>
      </c>
      <c r="AB324" s="17">
        <v>0.105685554166476</v>
      </c>
      <c r="AC324" s="17">
        <v>0.13323748935555499</v>
      </c>
      <c r="AD324" s="17"/>
      <c r="AE324" s="17">
        <v>5.5456195814025298E-2</v>
      </c>
      <c r="AF324" s="17">
        <v>7.9856554240826993E-2</v>
      </c>
    </row>
    <row r="325" spans="2:32" x14ac:dyDescent="0.5">
      <c r="B325" t="s">
        <v>76</v>
      </c>
      <c r="C325" s="17">
        <v>2.3252761350664598E-2</v>
      </c>
      <c r="D325" s="17">
        <v>1.9315586253982601E-2</v>
      </c>
      <c r="E325" s="17">
        <v>2.70983961515457E-2</v>
      </c>
      <c r="F325" s="17"/>
      <c r="G325" s="17">
        <v>1.18979396643194E-2</v>
      </c>
      <c r="H325" s="17">
        <v>0</v>
      </c>
      <c r="I325" s="17">
        <v>2.1341964111384101E-2</v>
      </c>
      <c r="J325" s="17">
        <v>3.2014830062774301E-2</v>
      </c>
      <c r="K325" s="17">
        <v>9.6659306440735407E-3</v>
      </c>
      <c r="L325" s="17">
        <v>4.5401775436743098E-2</v>
      </c>
      <c r="M325" s="17"/>
      <c r="N325" s="17">
        <v>1.5944397212466901E-2</v>
      </c>
      <c r="O325" s="17">
        <v>3.54731884934689E-2</v>
      </c>
      <c r="P325" s="17">
        <v>4.1380640512420297E-2</v>
      </c>
      <c r="Q325" s="17">
        <v>0</v>
      </c>
      <c r="R325" s="17">
        <v>0</v>
      </c>
      <c r="S325" s="17">
        <v>0</v>
      </c>
      <c r="T325" s="17">
        <v>2.2721543868071001E-2</v>
      </c>
      <c r="U325" s="17">
        <v>4.3686149282720299E-2</v>
      </c>
      <c r="V325" s="17">
        <v>2.64999566587262E-2</v>
      </c>
      <c r="W325" s="17">
        <v>2.8770009577821401E-2</v>
      </c>
      <c r="X325" s="17">
        <v>0</v>
      </c>
      <c r="Y325" s="17">
        <v>0</v>
      </c>
      <c r="Z325" s="17">
        <v>3.2087676812577702E-2</v>
      </c>
      <c r="AA325" s="17">
        <v>3.08808445256065E-2</v>
      </c>
      <c r="AB325" s="17">
        <v>0</v>
      </c>
      <c r="AC325" s="17">
        <v>0</v>
      </c>
      <c r="AD325" s="17"/>
      <c r="AE325" s="17">
        <v>1.7444344334392702E-2</v>
      </c>
      <c r="AF325" s="17">
        <v>2.5899099816593399E-2</v>
      </c>
    </row>
    <row r="326" spans="2:32" x14ac:dyDescent="0.5">
      <c r="B326" t="s">
        <v>97</v>
      </c>
      <c r="C326" s="17">
        <v>0.71385967183416499</v>
      </c>
      <c r="D326" s="17">
        <v>0.71161644640852695</v>
      </c>
      <c r="E326" s="17">
        <v>0.71494290186972498</v>
      </c>
      <c r="F326" s="17"/>
      <c r="G326" s="17">
        <v>0.83639088053183697</v>
      </c>
      <c r="H326" s="17">
        <v>0.86418878498307905</v>
      </c>
      <c r="I326" s="17">
        <v>0.74368463395149398</v>
      </c>
      <c r="J326" s="17">
        <v>0.694626331084927</v>
      </c>
      <c r="K326" s="17">
        <v>0.68692302013740603</v>
      </c>
      <c r="L326" s="17">
        <v>0.60042954180692598</v>
      </c>
      <c r="M326" s="17"/>
      <c r="N326" s="17">
        <v>0.69344090682743698</v>
      </c>
      <c r="O326" s="17">
        <v>0.72615686361727605</v>
      </c>
      <c r="P326" s="17">
        <v>0.63471693762702897</v>
      </c>
      <c r="Q326" s="17">
        <v>0.69255328953477102</v>
      </c>
      <c r="R326" s="17">
        <v>0.49646282876241299</v>
      </c>
      <c r="S326" s="17">
        <v>0.69796466264022305</v>
      </c>
      <c r="T326" s="17">
        <v>0.61782636946256597</v>
      </c>
      <c r="U326" s="17">
        <v>0.63390400975690397</v>
      </c>
      <c r="V326" s="17">
        <v>0.68340631091901605</v>
      </c>
      <c r="W326" s="17">
        <v>0.74160990977270702</v>
      </c>
      <c r="X326" s="17">
        <v>0.80565256295048204</v>
      </c>
      <c r="Y326" s="17">
        <v>0.78598015707101698</v>
      </c>
      <c r="Z326" s="17">
        <v>0.77527892706217205</v>
      </c>
      <c r="AA326" s="17">
        <v>0.90600809792944004</v>
      </c>
      <c r="AB326" s="17">
        <v>0.67805717620723904</v>
      </c>
      <c r="AC326" s="17">
        <v>0.73801374869161496</v>
      </c>
      <c r="AD326" s="17"/>
      <c r="AE326" s="17">
        <v>0.71863905409412399</v>
      </c>
      <c r="AF326" s="17">
        <v>0.71168216579724097</v>
      </c>
    </row>
    <row r="327" spans="2:32" x14ac:dyDescent="0.5">
      <c r="B327" t="s">
        <v>98</v>
      </c>
      <c r="C327" s="17">
        <v>0.136855118506433</v>
      </c>
      <c r="D327" s="17">
        <v>0.142139315355196</v>
      </c>
      <c r="E327" s="17">
        <v>0.13231567189045301</v>
      </c>
      <c r="F327" s="17"/>
      <c r="G327" s="17">
        <v>3.4683671649191401E-2</v>
      </c>
      <c r="H327" s="17">
        <v>5.3055831486472603E-2</v>
      </c>
      <c r="I327" s="17">
        <v>0.10223682387878701</v>
      </c>
      <c r="J327" s="17">
        <v>0.141242136610116</v>
      </c>
      <c r="K327" s="17">
        <v>0.17181847266175199</v>
      </c>
      <c r="L327" s="17">
        <v>0.211791428173634</v>
      </c>
      <c r="M327" s="17"/>
      <c r="N327" s="17">
        <v>0.139274477537941</v>
      </c>
      <c r="O327" s="17">
        <v>0.12666971838236399</v>
      </c>
      <c r="P327" s="17">
        <v>0.22883822582733601</v>
      </c>
      <c r="Q327" s="17">
        <v>0.14846623478752199</v>
      </c>
      <c r="R327" s="17">
        <v>0.193409645613559</v>
      </c>
      <c r="S327" s="17">
        <v>0.15188684219969401</v>
      </c>
      <c r="T327" s="17">
        <v>0.227322153821617</v>
      </c>
      <c r="U327" s="17">
        <v>0.13829337278636999</v>
      </c>
      <c r="V327" s="17">
        <v>0.12500258265574901</v>
      </c>
      <c r="W327" s="17">
        <v>0.11559937615367701</v>
      </c>
      <c r="X327" s="17">
        <v>7.2032379063575902E-2</v>
      </c>
      <c r="Y327" s="17">
        <v>0.137973129716328</v>
      </c>
      <c r="Z327" s="17">
        <v>0.121563155621466</v>
      </c>
      <c r="AA327" s="17">
        <v>6.3111057544953802E-2</v>
      </c>
      <c r="AB327" s="17">
        <v>0.13597526595161</v>
      </c>
      <c r="AC327" s="17">
        <v>0.16745020772373001</v>
      </c>
      <c r="AD327" s="17"/>
      <c r="AE327" s="17">
        <v>0.134984578344753</v>
      </c>
      <c r="AF327" s="17">
        <v>0.13770734422783901</v>
      </c>
    </row>
    <row r="328" spans="2:32" x14ac:dyDescent="0.5">
      <c r="B328" t="s">
        <v>99</v>
      </c>
      <c r="C328" s="17">
        <v>0.57700455332773204</v>
      </c>
      <c r="D328" s="17">
        <v>0.56947713105333098</v>
      </c>
      <c r="E328" s="17">
        <v>0.58262722997927197</v>
      </c>
      <c r="F328" s="17"/>
      <c r="G328" s="17">
        <v>0.80170720888264502</v>
      </c>
      <c r="H328" s="17">
        <v>0.81113295349660597</v>
      </c>
      <c r="I328" s="17">
        <v>0.64144781007270701</v>
      </c>
      <c r="J328" s="17">
        <v>0.55338419447481102</v>
      </c>
      <c r="K328" s="17">
        <v>0.51510454747565404</v>
      </c>
      <c r="L328" s="17">
        <v>0.38863811363329098</v>
      </c>
      <c r="M328" s="17"/>
      <c r="N328" s="17">
        <v>0.554166429289496</v>
      </c>
      <c r="O328" s="17">
        <v>0.59948714523491198</v>
      </c>
      <c r="P328" s="17">
        <v>0.40587871179969298</v>
      </c>
      <c r="Q328" s="17">
        <v>0.54408705474724905</v>
      </c>
      <c r="R328" s="17">
        <v>0.30305318314885499</v>
      </c>
      <c r="S328" s="17">
        <v>0.54607782044052999</v>
      </c>
      <c r="T328" s="17">
        <v>0.39050421564095</v>
      </c>
      <c r="U328" s="17">
        <v>0.49561063697053398</v>
      </c>
      <c r="V328" s="17">
        <v>0.55840372826326701</v>
      </c>
      <c r="W328" s="17">
        <v>0.62601053361903003</v>
      </c>
      <c r="X328" s="17">
        <v>0.73362018388690597</v>
      </c>
      <c r="Y328" s="17">
        <v>0.64800702735468896</v>
      </c>
      <c r="Z328" s="17">
        <v>0.65371577144070503</v>
      </c>
      <c r="AA328" s="17">
        <v>0.84289704038448598</v>
      </c>
      <c r="AB328" s="17">
        <v>0.54208191025562902</v>
      </c>
      <c r="AC328" s="17">
        <v>0.57056354096788497</v>
      </c>
      <c r="AD328" s="17"/>
      <c r="AE328" s="17">
        <v>0.58365447574937102</v>
      </c>
      <c r="AF328" s="17">
        <v>0.57397482156940205</v>
      </c>
    </row>
    <row r="329" spans="2:32" x14ac:dyDescent="0.5">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row>
    <row r="330" spans="2:32" x14ac:dyDescent="0.5">
      <c r="B330" s="6" t="s">
        <v>198</v>
      </c>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row>
    <row r="331" spans="2:32" x14ac:dyDescent="0.5">
      <c r="B331" s="24" t="s">
        <v>57</v>
      </c>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row>
    <row r="332" spans="2:32" x14ac:dyDescent="0.5">
      <c r="B332" t="s">
        <v>92</v>
      </c>
      <c r="C332" s="17">
        <v>0.115208999403301</v>
      </c>
      <c r="D332" s="17">
        <v>0.147467797438155</v>
      </c>
      <c r="E332" s="17">
        <v>8.4831523290472402E-2</v>
      </c>
      <c r="F332" s="17"/>
      <c r="G332" s="17">
        <v>0.170983635276683</v>
      </c>
      <c r="H332" s="17">
        <v>0.122901466438949</v>
      </c>
      <c r="I332" s="17">
        <v>0.18654333338565901</v>
      </c>
      <c r="J332" s="17">
        <v>0.156046410289918</v>
      </c>
      <c r="K332" s="17">
        <v>9.9395563794275693E-2</v>
      </c>
      <c r="L332" s="17">
        <v>3.6981401437722897E-2</v>
      </c>
      <c r="M332" s="17"/>
      <c r="N332" s="17">
        <v>9.8982056947146305E-2</v>
      </c>
      <c r="O332" s="17">
        <v>9.9030916733452198E-2</v>
      </c>
      <c r="P332" s="17">
        <v>0.122269441241319</v>
      </c>
      <c r="Q332" s="17">
        <v>0.12637324848293599</v>
      </c>
      <c r="R332" s="17">
        <v>0.109532771227159</v>
      </c>
      <c r="S332" s="17">
        <v>0.150242648269517</v>
      </c>
      <c r="T332" s="17">
        <v>9.9709819933217106E-2</v>
      </c>
      <c r="U332" s="17">
        <v>0</v>
      </c>
      <c r="V332" s="17">
        <v>8.23781444756954E-2</v>
      </c>
      <c r="W332" s="17">
        <v>0.12635250539704401</v>
      </c>
      <c r="X332" s="17">
        <v>0.13610138075766401</v>
      </c>
      <c r="Y332" s="17">
        <v>0.15816025192698699</v>
      </c>
      <c r="Z332" s="17">
        <v>0.14381302970097701</v>
      </c>
      <c r="AA332" s="17">
        <v>0.22878659600948301</v>
      </c>
      <c r="AB332" s="17">
        <v>0.10338277891064</v>
      </c>
      <c r="AC332" s="17">
        <v>0.191628994662704</v>
      </c>
      <c r="AD332" s="17"/>
      <c r="AE332" s="17">
        <v>0.15431175657938601</v>
      </c>
      <c r="AF332" s="17">
        <v>9.7393623863105197E-2</v>
      </c>
    </row>
    <row r="333" spans="2:32" x14ac:dyDescent="0.5">
      <c r="B333" t="s">
        <v>93</v>
      </c>
      <c r="C333" s="17">
        <v>0.223195133800902</v>
      </c>
      <c r="D333" s="17">
        <v>0.24735557152889001</v>
      </c>
      <c r="E333" s="17">
        <v>0.19918569936017799</v>
      </c>
      <c r="F333" s="17"/>
      <c r="G333" s="17">
        <v>0.37304452410709599</v>
      </c>
      <c r="H333" s="17">
        <v>0.33490452828290601</v>
      </c>
      <c r="I333" s="17">
        <v>0.28284832642485902</v>
      </c>
      <c r="J333" s="17">
        <v>0.187573387028141</v>
      </c>
      <c r="K333" s="17">
        <v>0.18565066295465199</v>
      </c>
      <c r="L333" s="17">
        <v>0.123506552429395</v>
      </c>
      <c r="M333" s="17"/>
      <c r="N333" s="17">
        <v>0.29160925080463601</v>
      </c>
      <c r="O333" s="17">
        <v>0.22757522909633701</v>
      </c>
      <c r="P333" s="17">
        <v>0.123030185383392</v>
      </c>
      <c r="Q333" s="17">
        <v>0.165425306709824</v>
      </c>
      <c r="R333" s="17">
        <v>0.19841264615342399</v>
      </c>
      <c r="S333" s="17">
        <v>0.26567182380538301</v>
      </c>
      <c r="T333" s="17">
        <v>0.18570687812152201</v>
      </c>
      <c r="U333" s="17">
        <v>0.134419311046545</v>
      </c>
      <c r="V333" s="17">
        <v>0.27004598830633098</v>
      </c>
      <c r="W333" s="17">
        <v>0.214880728840778</v>
      </c>
      <c r="X333" s="17">
        <v>0.221514984276941</v>
      </c>
      <c r="Y333" s="17">
        <v>0.39079674661706598</v>
      </c>
      <c r="Z333" s="17">
        <v>0.12742787168035</v>
      </c>
      <c r="AA333" s="17">
        <v>0.35035898625096801</v>
      </c>
      <c r="AB333" s="17">
        <v>0.193744484925397</v>
      </c>
      <c r="AC333" s="17">
        <v>0.14109747796986899</v>
      </c>
      <c r="AD333" s="17"/>
      <c r="AE333" s="17">
        <v>0.26600114988675999</v>
      </c>
      <c r="AF333" s="17">
        <v>0.203692538408073</v>
      </c>
    </row>
    <row r="334" spans="2:32" x14ac:dyDescent="0.5">
      <c r="B334" t="s">
        <v>187</v>
      </c>
      <c r="C334" s="17">
        <v>0.21259724141657099</v>
      </c>
      <c r="D334" s="17">
        <v>0.22018447817390399</v>
      </c>
      <c r="E334" s="17">
        <v>0.20613890339028701</v>
      </c>
      <c r="F334" s="17"/>
      <c r="G334" s="17">
        <v>0.181346407704818</v>
      </c>
      <c r="H334" s="17">
        <v>0.23531610053923899</v>
      </c>
      <c r="I334" s="17">
        <v>0.19572159709645401</v>
      </c>
      <c r="J334" s="17">
        <v>0.24996809137735601</v>
      </c>
      <c r="K334" s="17">
        <v>0.18771594873908801</v>
      </c>
      <c r="L334" s="17">
        <v>0.21341412511199601</v>
      </c>
      <c r="M334" s="17"/>
      <c r="N334" s="17">
        <v>0.180736259619412</v>
      </c>
      <c r="O334" s="17">
        <v>0.27402757560699398</v>
      </c>
      <c r="P334" s="17">
        <v>0.14953407930256801</v>
      </c>
      <c r="Q334" s="17">
        <v>0.24612043926065899</v>
      </c>
      <c r="R334" s="17">
        <v>0.183466648278727</v>
      </c>
      <c r="S334" s="17">
        <v>0.19296608157855999</v>
      </c>
      <c r="T334" s="17">
        <v>0.217563628619169</v>
      </c>
      <c r="U334" s="17">
        <v>0.22589581410976101</v>
      </c>
      <c r="V334" s="17">
        <v>0.24895029946744399</v>
      </c>
      <c r="W334" s="17">
        <v>0.20013529433723501</v>
      </c>
      <c r="X334" s="17">
        <v>0.21998961577600601</v>
      </c>
      <c r="Y334" s="17">
        <v>7.4842093385013797E-2</v>
      </c>
      <c r="Z334" s="17">
        <v>0.19606352869153401</v>
      </c>
      <c r="AA334" s="17">
        <v>0.105106271972336</v>
      </c>
      <c r="AB334" s="17">
        <v>0.23646194249264499</v>
      </c>
      <c r="AC334" s="17">
        <v>0.198530119258223</v>
      </c>
      <c r="AD334" s="17"/>
      <c r="AE334" s="17">
        <v>0.19742506943767499</v>
      </c>
      <c r="AF334" s="17">
        <v>0.219509744807247</v>
      </c>
    </row>
    <row r="335" spans="2:32" x14ac:dyDescent="0.5">
      <c r="B335" t="s">
        <v>95</v>
      </c>
      <c r="C335" s="17">
        <v>0.154584962060652</v>
      </c>
      <c r="D335" s="17">
        <v>0.15573015033455601</v>
      </c>
      <c r="E335" s="17">
        <v>0.152127737409504</v>
      </c>
      <c r="F335" s="17"/>
      <c r="G335" s="17">
        <v>0.14349491984943</v>
      </c>
      <c r="H335" s="17">
        <v>0.170796076437567</v>
      </c>
      <c r="I335" s="17">
        <v>0.15364928574055101</v>
      </c>
      <c r="J335" s="17">
        <v>0.15559398344184799</v>
      </c>
      <c r="K335" s="17">
        <v>0.16313976864586599</v>
      </c>
      <c r="L335" s="17">
        <v>0.14298370807289801</v>
      </c>
      <c r="M335" s="17"/>
      <c r="N335" s="17">
        <v>0.140936423341818</v>
      </c>
      <c r="O335" s="17">
        <v>0.150358604341983</v>
      </c>
      <c r="P335" s="17">
        <v>9.2601882701239993E-2</v>
      </c>
      <c r="Q335" s="17">
        <v>6.2033494362405503E-2</v>
      </c>
      <c r="R335" s="17">
        <v>0.30235034030675201</v>
      </c>
      <c r="S335" s="17">
        <v>0.20427492978068401</v>
      </c>
      <c r="T335" s="17">
        <v>0.166219819989016</v>
      </c>
      <c r="U335" s="17">
        <v>0.141067376914116</v>
      </c>
      <c r="V335" s="17">
        <v>0.133622761875685</v>
      </c>
      <c r="W335" s="17">
        <v>0.215463841840352</v>
      </c>
      <c r="X335" s="17">
        <v>9.2925047444252507E-2</v>
      </c>
      <c r="Y335" s="17">
        <v>7.6046713212655506E-2</v>
      </c>
      <c r="Z335" s="17">
        <v>0.121786789322044</v>
      </c>
      <c r="AA335" s="17">
        <v>0.19268008815093601</v>
      </c>
      <c r="AB335" s="17">
        <v>0.15737082577403499</v>
      </c>
      <c r="AC335" s="17">
        <v>9.4761321391787501E-2</v>
      </c>
      <c r="AD335" s="17"/>
      <c r="AE335" s="17">
        <v>0.17480833901499901</v>
      </c>
      <c r="AF335" s="17">
        <v>0.14537110909600801</v>
      </c>
    </row>
    <row r="336" spans="2:32" x14ac:dyDescent="0.5">
      <c r="B336" t="s">
        <v>96</v>
      </c>
      <c r="C336" s="17">
        <v>0.23533476187233399</v>
      </c>
      <c r="D336" s="17">
        <v>0.178842069949601</v>
      </c>
      <c r="E336" s="17">
        <v>0.29015021070630997</v>
      </c>
      <c r="F336" s="17"/>
      <c r="G336" s="17">
        <v>0.10710863185076</v>
      </c>
      <c r="H336" s="17">
        <v>0.116892996131189</v>
      </c>
      <c r="I336" s="17">
        <v>0.133345038286485</v>
      </c>
      <c r="J336" s="17">
        <v>0.200372809192676</v>
      </c>
      <c r="K336" s="17">
        <v>0.28589566790885101</v>
      </c>
      <c r="L336" s="17">
        <v>0.39090511314471499</v>
      </c>
      <c r="M336" s="17"/>
      <c r="N336" s="17">
        <v>0.20984602101575001</v>
      </c>
      <c r="O336" s="17">
        <v>0.19810902163565</v>
      </c>
      <c r="P336" s="17">
        <v>0.39079865844450301</v>
      </c>
      <c r="Q336" s="17">
        <v>0.36634685164271502</v>
      </c>
      <c r="R336" s="17">
        <v>0.20623759403393799</v>
      </c>
      <c r="S336" s="17">
        <v>0.18684451656585599</v>
      </c>
      <c r="T336" s="17">
        <v>0.31997847496563903</v>
      </c>
      <c r="U336" s="17">
        <v>0.36252076400600503</v>
      </c>
      <c r="V336" s="17">
        <v>0.21357853910584701</v>
      </c>
      <c r="W336" s="17">
        <v>0.19615923248994699</v>
      </c>
      <c r="X336" s="17">
        <v>0.222349753248792</v>
      </c>
      <c r="Y336" s="17">
        <v>0.137973129716328</v>
      </c>
      <c r="Z336" s="17">
        <v>0.35846353041249002</v>
      </c>
      <c r="AA336" s="17">
        <v>9.2187213090670503E-2</v>
      </c>
      <c r="AB336" s="17">
        <v>0.206460582809701</v>
      </c>
      <c r="AC336" s="17">
        <v>0.313576497729815</v>
      </c>
      <c r="AD336" s="17"/>
      <c r="AE336" s="17">
        <v>0.16651411760016199</v>
      </c>
      <c r="AF336" s="17">
        <v>0.26668972789444501</v>
      </c>
    </row>
    <row r="337" spans="2:32" x14ac:dyDescent="0.5">
      <c r="B337" t="s">
        <v>76</v>
      </c>
      <c r="C337" s="17">
        <v>5.9078901446239201E-2</v>
      </c>
      <c r="D337" s="17">
        <v>5.0419932574893703E-2</v>
      </c>
      <c r="E337" s="17">
        <v>6.75659258432489E-2</v>
      </c>
      <c r="F337" s="17"/>
      <c r="G337" s="17">
        <v>2.4021881211212799E-2</v>
      </c>
      <c r="H337" s="17">
        <v>1.91888321701493E-2</v>
      </c>
      <c r="I337" s="17">
        <v>4.7892419065992002E-2</v>
      </c>
      <c r="J337" s="17">
        <v>5.0445318670060801E-2</v>
      </c>
      <c r="K337" s="17">
        <v>7.8202387957266598E-2</v>
      </c>
      <c r="L337" s="17">
        <v>9.2209099803273603E-2</v>
      </c>
      <c r="M337" s="17"/>
      <c r="N337" s="17">
        <v>7.7889988271238206E-2</v>
      </c>
      <c r="O337" s="17">
        <v>5.0898652585584403E-2</v>
      </c>
      <c r="P337" s="17">
        <v>0.121765752926979</v>
      </c>
      <c r="Q337" s="17">
        <v>3.3700659541460301E-2</v>
      </c>
      <c r="R337" s="17">
        <v>0</v>
      </c>
      <c r="S337" s="17">
        <v>0</v>
      </c>
      <c r="T337" s="17">
        <v>1.08213783714364E-2</v>
      </c>
      <c r="U337" s="17">
        <v>0.13609673392357399</v>
      </c>
      <c r="V337" s="17">
        <v>5.14242667689968E-2</v>
      </c>
      <c r="W337" s="17">
        <v>4.7008397094644799E-2</v>
      </c>
      <c r="X337" s="17">
        <v>0.107119218496345</v>
      </c>
      <c r="Y337" s="17">
        <v>0.16218106514194899</v>
      </c>
      <c r="Z337" s="17">
        <v>5.2445250192605701E-2</v>
      </c>
      <c r="AA337" s="17">
        <v>3.08808445256065E-2</v>
      </c>
      <c r="AB337" s="17">
        <v>0.10257938508758201</v>
      </c>
      <c r="AC337" s="17">
        <v>6.0405588987601698E-2</v>
      </c>
      <c r="AD337" s="17"/>
      <c r="AE337" s="17">
        <v>4.0939567481017403E-2</v>
      </c>
      <c r="AF337" s="17">
        <v>6.7343255931122004E-2</v>
      </c>
    </row>
    <row r="338" spans="2:32" x14ac:dyDescent="0.5">
      <c r="B338" t="s">
        <v>97</v>
      </c>
      <c r="C338" s="17">
        <v>0.33840413320420298</v>
      </c>
      <c r="D338" s="17">
        <v>0.39482336896704501</v>
      </c>
      <c r="E338" s="17">
        <v>0.28401722265064999</v>
      </c>
      <c r="F338" s="17"/>
      <c r="G338" s="17">
        <v>0.54402815938377902</v>
      </c>
      <c r="H338" s="17">
        <v>0.45780599472185401</v>
      </c>
      <c r="I338" s="17">
        <v>0.469391659810518</v>
      </c>
      <c r="J338" s="17">
        <v>0.34361979731805897</v>
      </c>
      <c r="K338" s="17">
        <v>0.28504622674892799</v>
      </c>
      <c r="L338" s="17">
        <v>0.16048795386711801</v>
      </c>
      <c r="M338" s="17"/>
      <c r="N338" s="17">
        <v>0.39059130775178202</v>
      </c>
      <c r="O338" s="17">
        <v>0.32660614582978897</v>
      </c>
      <c r="P338" s="17">
        <v>0.24529962662471</v>
      </c>
      <c r="Q338" s="17">
        <v>0.29179855519275999</v>
      </c>
      <c r="R338" s="17">
        <v>0.30794541738058301</v>
      </c>
      <c r="S338" s="17">
        <v>0.41591447207490001</v>
      </c>
      <c r="T338" s="17">
        <v>0.28541669805473902</v>
      </c>
      <c r="U338" s="17">
        <v>0.134419311046545</v>
      </c>
      <c r="V338" s="17">
        <v>0.352424132782027</v>
      </c>
      <c r="W338" s="17">
        <v>0.34123323423782098</v>
      </c>
      <c r="X338" s="17">
        <v>0.35761636503460398</v>
      </c>
      <c r="Y338" s="17">
        <v>0.548956998544053</v>
      </c>
      <c r="Z338" s="17">
        <v>0.27124090138132601</v>
      </c>
      <c r="AA338" s="17">
        <v>0.57914558226045099</v>
      </c>
      <c r="AB338" s="17">
        <v>0.29712726383603699</v>
      </c>
      <c r="AC338" s="17">
        <v>0.33272647263257299</v>
      </c>
      <c r="AD338" s="17"/>
      <c r="AE338" s="17">
        <v>0.420312906466146</v>
      </c>
      <c r="AF338" s="17">
        <v>0.30108616227117901</v>
      </c>
    </row>
    <row r="339" spans="2:32" x14ac:dyDescent="0.5">
      <c r="B339" t="s">
        <v>98</v>
      </c>
      <c r="C339" s="17">
        <v>0.38991972393298602</v>
      </c>
      <c r="D339" s="17">
        <v>0.33457222028415701</v>
      </c>
      <c r="E339" s="17">
        <v>0.442277948115814</v>
      </c>
      <c r="F339" s="17"/>
      <c r="G339" s="17">
        <v>0.25060355170019</v>
      </c>
      <c r="H339" s="17">
        <v>0.28768907256875698</v>
      </c>
      <c r="I339" s="17">
        <v>0.28699432402703601</v>
      </c>
      <c r="J339" s="17">
        <v>0.35596679263452402</v>
      </c>
      <c r="K339" s="17">
        <v>0.449035436554717</v>
      </c>
      <c r="L339" s="17">
        <v>0.53388882121761305</v>
      </c>
      <c r="M339" s="17"/>
      <c r="N339" s="17">
        <v>0.350782444357568</v>
      </c>
      <c r="O339" s="17">
        <v>0.34846762597763198</v>
      </c>
      <c r="P339" s="17">
        <v>0.48340054114574299</v>
      </c>
      <c r="Q339" s="17">
        <v>0.42838034600511998</v>
      </c>
      <c r="R339" s="17">
        <v>0.50858793434069005</v>
      </c>
      <c r="S339" s="17">
        <v>0.39111944634654</v>
      </c>
      <c r="T339" s="17">
        <v>0.486198294954655</v>
      </c>
      <c r="U339" s="17">
        <v>0.50358814092012005</v>
      </c>
      <c r="V339" s="17">
        <v>0.34720130098153201</v>
      </c>
      <c r="W339" s="17">
        <v>0.41162307433029899</v>
      </c>
      <c r="X339" s="17">
        <v>0.31527480069304498</v>
      </c>
      <c r="Y339" s="17">
        <v>0.21401984292898399</v>
      </c>
      <c r="Z339" s="17">
        <v>0.48025031973453403</v>
      </c>
      <c r="AA339" s="17">
        <v>0.28486730124160697</v>
      </c>
      <c r="AB339" s="17">
        <v>0.36383140858373603</v>
      </c>
      <c r="AC339" s="17">
        <v>0.408337819121602</v>
      </c>
      <c r="AD339" s="17"/>
      <c r="AE339" s="17">
        <v>0.34132245661516197</v>
      </c>
      <c r="AF339" s="17">
        <v>0.41206083699045198</v>
      </c>
    </row>
    <row r="340" spans="2:32" x14ac:dyDescent="0.5">
      <c r="B340" t="s">
        <v>99</v>
      </c>
      <c r="C340" s="17">
        <v>-5.1515590728782999E-2</v>
      </c>
      <c r="D340" s="17">
        <v>6.02511486828885E-2</v>
      </c>
      <c r="E340" s="17">
        <v>-0.15826072546516401</v>
      </c>
      <c r="F340" s="17"/>
      <c r="G340" s="17">
        <v>0.29342460768358902</v>
      </c>
      <c r="H340" s="17">
        <v>0.17011692215309801</v>
      </c>
      <c r="I340" s="17">
        <v>0.182397335783482</v>
      </c>
      <c r="J340" s="17">
        <v>-1.23469953164653E-2</v>
      </c>
      <c r="K340" s="17">
        <v>-0.16398920980578899</v>
      </c>
      <c r="L340" s="17">
        <v>-0.37340086735049499</v>
      </c>
      <c r="M340" s="17"/>
      <c r="N340" s="17">
        <v>3.98088633942138E-2</v>
      </c>
      <c r="O340" s="17">
        <v>-2.1861480147843299E-2</v>
      </c>
      <c r="P340" s="17">
        <v>-0.23810091452103299</v>
      </c>
      <c r="Q340" s="17">
        <v>-0.13658179081235999</v>
      </c>
      <c r="R340" s="17">
        <v>-0.20064251696010699</v>
      </c>
      <c r="S340" s="17">
        <v>2.4795025728359801E-2</v>
      </c>
      <c r="T340" s="17">
        <v>-0.20078159689991601</v>
      </c>
      <c r="U340" s="17">
        <v>-0.36916882987357602</v>
      </c>
      <c r="V340" s="17">
        <v>5.22283180049432E-3</v>
      </c>
      <c r="W340" s="17">
        <v>-7.0389840092478104E-2</v>
      </c>
      <c r="X340" s="17">
        <v>4.2341564341559702E-2</v>
      </c>
      <c r="Y340" s="17">
        <v>0.33493715561506998</v>
      </c>
      <c r="Z340" s="17">
        <v>-0.20900941835320799</v>
      </c>
      <c r="AA340" s="17">
        <v>0.29427828101884401</v>
      </c>
      <c r="AB340" s="17">
        <v>-6.6704144747698896E-2</v>
      </c>
      <c r="AC340" s="17">
        <v>-7.5611346489029493E-2</v>
      </c>
      <c r="AD340" s="17"/>
      <c r="AE340" s="17">
        <v>7.8990449850984398E-2</v>
      </c>
      <c r="AF340" s="17">
        <v>-0.110974674719274</v>
      </c>
    </row>
    <row r="341" spans="2:32" x14ac:dyDescent="0.5">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row>
    <row r="342" spans="2:32" x14ac:dyDescent="0.5">
      <c r="B342" s="6" t="s">
        <v>199</v>
      </c>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row>
    <row r="343" spans="2:32" x14ac:dyDescent="0.5">
      <c r="B343" s="24" t="s">
        <v>57</v>
      </c>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row>
    <row r="344" spans="2:32" x14ac:dyDescent="0.5">
      <c r="B344" t="s">
        <v>92</v>
      </c>
      <c r="C344" s="17">
        <v>5.9103885038470999E-2</v>
      </c>
      <c r="D344" s="17">
        <v>7.3134445702290898E-2</v>
      </c>
      <c r="E344" s="17">
        <v>4.3989160907912099E-2</v>
      </c>
      <c r="F344" s="17"/>
      <c r="G344" s="17">
        <v>9.6880630397760598E-2</v>
      </c>
      <c r="H344" s="17">
        <v>7.0661718502559007E-2</v>
      </c>
      <c r="I344" s="17">
        <v>0.113011782000644</v>
      </c>
      <c r="J344" s="17">
        <v>5.3972509613221302E-2</v>
      </c>
      <c r="K344" s="17">
        <v>3.2825599369374299E-2</v>
      </c>
      <c r="L344" s="17">
        <v>3.0764515710724E-2</v>
      </c>
      <c r="M344" s="17"/>
      <c r="N344" s="17">
        <v>3.1792430521533403E-2</v>
      </c>
      <c r="O344" s="17">
        <v>6.59664536160606E-2</v>
      </c>
      <c r="P344" s="17">
        <v>0.121105393798756</v>
      </c>
      <c r="Q344" s="17">
        <v>6.0387928995865599E-2</v>
      </c>
      <c r="R344" s="17">
        <v>0.109532771227159</v>
      </c>
      <c r="S344" s="17">
        <v>4.0431946195315399E-2</v>
      </c>
      <c r="T344" s="17">
        <v>2.5341649461642302E-2</v>
      </c>
      <c r="U344" s="17">
        <v>4.8724435358132902E-2</v>
      </c>
      <c r="V344" s="17">
        <v>5.5557244357014701E-2</v>
      </c>
      <c r="W344" s="17">
        <v>6.4949601026481604E-2</v>
      </c>
      <c r="X344" s="17">
        <v>6.1510004480562798E-2</v>
      </c>
      <c r="Y344" s="17">
        <v>8.4418386220739897E-2</v>
      </c>
      <c r="Z344" s="17">
        <v>3.5071741201580901E-2</v>
      </c>
      <c r="AA344" s="17">
        <v>0.13092910399220001</v>
      </c>
      <c r="AB344" s="17">
        <v>3.4215648351725303E-2</v>
      </c>
      <c r="AC344" s="17">
        <v>0.113484986059461</v>
      </c>
      <c r="AD344" s="17"/>
      <c r="AE344" s="17">
        <v>7.5743529838863705E-2</v>
      </c>
      <c r="AF344" s="17">
        <v>5.1522795049354697E-2</v>
      </c>
    </row>
    <row r="345" spans="2:32" x14ac:dyDescent="0.5">
      <c r="B345" t="s">
        <v>93</v>
      </c>
      <c r="C345" s="17">
        <v>9.8809372671322407E-2</v>
      </c>
      <c r="D345" s="17">
        <v>0.117229975393154</v>
      </c>
      <c r="E345" s="17">
        <v>8.1585245996776204E-2</v>
      </c>
      <c r="F345" s="17"/>
      <c r="G345" s="17">
        <v>0.116448304436407</v>
      </c>
      <c r="H345" s="17">
        <v>0.13937808930800299</v>
      </c>
      <c r="I345" s="17">
        <v>0.149592373776642</v>
      </c>
      <c r="J345" s="17">
        <v>0.113275884582957</v>
      </c>
      <c r="K345" s="17">
        <v>7.5966336510611202E-2</v>
      </c>
      <c r="L345" s="17">
        <v>4.7680255369615197E-2</v>
      </c>
      <c r="M345" s="17"/>
      <c r="N345" s="17">
        <v>0.12273884046107</v>
      </c>
      <c r="O345" s="17">
        <v>8.8611491025176903E-2</v>
      </c>
      <c r="P345" s="17">
        <v>3.8036159150826698E-2</v>
      </c>
      <c r="Q345" s="17">
        <v>3.17987457748257E-2</v>
      </c>
      <c r="R345" s="17">
        <v>9.1061983169710106E-2</v>
      </c>
      <c r="S345" s="17">
        <v>0.14660729170579101</v>
      </c>
      <c r="T345" s="17">
        <v>9.7186630644734304E-2</v>
      </c>
      <c r="U345" s="17">
        <v>8.8104444303918394E-2</v>
      </c>
      <c r="V345" s="17">
        <v>0.110910052810411</v>
      </c>
      <c r="W345" s="17">
        <v>0.110661624337359</v>
      </c>
      <c r="X345" s="17">
        <v>7.3339275983230603E-2</v>
      </c>
      <c r="Y345" s="17">
        <v>0.14503327807081901</v>
      </c>
      <c r="Z345" s="17">
        <v>6.9472143168329101E-2</v>
      </c>
      <c r="AA345" s="17">
        <v>0.14412384974825301</v>
      </c>
      <c r="AB345" s="17">
        <v>7.3985995825044795E-2</v>
      </c>
      <c r="AC345" s="17">
        <v>0.11905789883771201</v>
      </c>
      <c r="AD345" s="17"/>
      <c r="AE345" s="17">
        <v>0.126505009509361</v>
      </c>
      <c r="AF345" s="17">
        <v>8.6191127649043006E-2</v>
      </c>
    </row>
    <row r="346" spans="2:32" x14ac:dyDescent="0.5">
      <c r="B346" t="s">
        <v>187</v>
      </c>
      <c r="C346" s="17">
        <v>0.130065666093859</v>
      </c>
      <c r="D346" s="17">
        <v>0.135902820615938</v>
      </c>
      <c r="E346" s="17">
        <v>0.124973079277759</v>
      </c>
      <c r="F346" s="17"/>
      <c r="G346" s="17">
        <v>0.243948342828468</v>
      </c>
      <c r="H346" s="17">
        <v>0.15996977387552799</v>
      </c>
      <c r="I346" s="17">
        <v>0.13530385380320301</v>
      </c>
      <c r="J346" s="17">
        <v>0.161466539709548</v>
      </c>
      <c r="K346" s="17">
        <v>5.9665921845408601E-2</v>
      </c>
      <c r="L346" s="17">
        <v>0.10077126297717</v>
      </c>
      <c r="M346" s="17"/>
      <c r="N346" s="17">
        <v>0.13808931381102499</v>
      </c>
      <c r="O346" s="17">
        <v>0.135576745968644</v>
      </c>
      <c r="P346" s="17">
        <v>6.3038917551047693E-2</v>
      </c>
      <c r="Q346" s="17">
        <v>0.12621956422707201</v>
      </c>
      <c r="R346" s="17">
        <v>0.101755585909883</v>
      </c>
      <c r="S346" s="17">
        <v>4.76820768450529E-2</v>
      </c>
      <c r="T346" s="17">
        <v>9.7784735203403902E-2</v>
      </c>
      <c r="U346" s="17">
        <v>0.23677854008723201</v>
      </c>
      <c r="V346" s="17">
        <v>0.17752534702803199</v>
      </c>
      <c r="W346" s="17">
        <v>0.12569432478263001</v>
      </c>
      <c r="X346" s="17">
        <v>9.3664303404945595E-2</v>
      </c>
      <c r="Y346" s="17">
        <v>0.31813025580528698</v>
      </c>
      <c r="Z346" s="17">
        <v>0.18102415584492099</v>
      </c>
      <c r="AA346" s="17">
        <v>0.126608168469864</v>
      </c>
      <c r="AB346" s="17">
        <v>4.5940323891943302E-2</v>
      </c>
      <c r="AC346" s="17">
        <v>0.13151559817351399</v>
      </c>
      <c r="AD346" s="17"/>
      <c r="AE346" s="17">
        <v>0.150639919193677</v>
      </c>
      <c r="AF346" s="17">
        <v>0.12069195252727601</v>
      </c>
    </row>
    <row r="347" spans="2:32" x14ac:dyDescent="0.5">
      <c r="B347" t="s">
        <v>95</v>
      </c>
      <c r="C347" s="17">
        <v>0.17041064781092199</v>
      </c>
      <c r="D347" s="17">
        <v>0.18077847671953401</v>
      </c>
      <c r="E347" s="17">
        <v>0.159376396130012</v>
      </c>
      <c r="F347" s="17"/>
      <c r="G347" s="17">
        <v>0.22214921405479901</v>
      </c>
      <c r="H347" s="17">
        <v>0.20168344894907</v>
      </c>
      <c r="I347" s="17">
        <v>0.14111253164949</v>
      </c>
      <c r="J347" s="17">
        <v>0.11389841735553299</v>
      </c>
      <c r="K347" s="17">
        <v>0.222932132348901</v>
      </c>
      <c r="L347" s="17">
        <v>0.15071605038098601</v>
      </c>
      <c r="M347" s="17"/>
      <c r="N347" s="17">
        <v>0.16528009746618699</v>
      </c>
      <c r="O347" s="17">
        <v>0.20878319690192701</v>
      </c>
      <c r="P347" s="17">
        <v>0.120288178398297</v>
      </c>
      <c r="Q347" s="17">
        <v>0.18295332228800101</v>
      </c>
      <c r="R347" s="17">
        <v>0.29511746896020302</v>
      </c>
      <c r="S347" s="17">
        <v>0.356224703164367</v>
      </c>
      <c r="T347" s="17">
        <v>0.19716000684384799</v>
      </c>
      <c r="U347" s="17">
        <v>4.7921311607206397E-2</v>
      </c>
      <c r="V347" s="17">
        <v>0.13474807932494201</v>
      </c>
      <c r="W347" s="17">
        <v>0.156198389402637</v>
      </c>
      <c r="X347" s="17">
        <v>0.27564415147122001</v>
      </c>
      <c r="Y347" s="17">
        <v>0</v>
      </c>
      <c r="Z347" s="17">
        <v>7.1598252600400897E-2</v>
      </c>
      <c r="AA347" s="17">
        <v>0.23814460716640601</v>
      </c>
      <c r="AB347" s="17">
        <v>0.19132293296297101</v>
      </c>
      <c r="AC347" s="17">
        <v>7.0130057327098302E-2</v>
      </c>
      <c r="AD347" s="17"/>
      <c r="AE347" s="17">
        <v>0.17020472661251601</v>
      </c>
      <c r="AF347" s="17">
        <v>0.170504466348188</v>
      </c>
    </row>
    <row r="348" spans="2:32" x14ac:dyDescent="0.5">
      <c r="B348" t="s">
        <v>96</v>
      </c>
      <c r="C348" s="17">
        <v>0.470946552424651</v>
      </c>
      <c r="D348" s="17">
        <v>0.42489890166404098</v>
      </c>
      <c r="E348" s="17">
        <v>0.51665991965143598</v>
      </c>
      <c r="F348" s="17"/>
      <c r="G348" s="17">
        <v>0.28137756857766499</v>
      </c>
      <c r="H348" s="17">
        <v>0.41525110666156201</v>
      </c>
      <c r="I348" s="17">
        <v>0.40081004276064702</v>
      </c>
      <c r="J348" s="17">
        <v>0.50734319306387399</v>
      </c>
      <c r="K348" s="17">
        <v>0.52755834529174805</v>
      </c>
      <c r="L348" s="17">
        <v>0.54411371825950205</v>
      </c>
      <c r="M348" s="17"/>
      <c r="N348" s="17">
        <v>0.45865087187125703</v>
      </c>
      <c r="O348" s="17">
        <v>0.43693694778778303</v>
      </c>
      <c r="P348" s="17">
        <v>0.56136442702312805</v>
      </c>
      <c r="Q348" s="17">
        <v>0.56493977917277505</v>
      </c>
      <c r="R348" s="17">
        <v>0.40253219073304503</v>
      </c>
      <c r="S348" s="17">
        <v>0.336282796315786</v>
      </c>
      <c r="T348" s="17">
        <v>0.51344791190416195</v>
      </c>
      <c r="U348" s="17">
        <v>0.48926880574556297</v>
      </c>
      <c r="V348" s="17">
        <v>0.43050578766519398</v>
      </c>
      <c r="W348" s="17">
        <v>0.48680981722190803</v>
      </c>
      <c r="X348" s="17">
        <v>0.36845808090424498</v>
      </c>
      <c r="Y348" s="17">
        <v>0.290237014761204</v>
      </c>
      <c r="Z348" s="17">
        <v>0.55589480249673395</v>
      </c>
      <c r="AA348" s="17">
        <v>0.329313426097671</v>
      </c>
      <c r="AB348" s="17">
        <v>0.65453509896831596</v>
      </c>
      <c r="AC348" s="17">
        <v>0.50540587061461195</v>
      </c>
      <c r="AD348" s="17"/>
      <c r="AE348" s="17">
        <v>0.43706897005370199</v>
      </c>
      <c r="AF348" s="17">
        <v>0.48638131702742698</v>
      </c>
    </row>
    <row r="349" spans="2:32" x14ac:dyDescent="0.5">
      <c r="B349" t="s">
        <v>76</v>
      </c>
      <c r="C349" s="17">
        <v>7.06638759607741E-2</v>
      </c>
      <c r="D349" s="17">
        <v>6.8055379905042193E-2</v>
      </c>
      <c r="E349" s="17">
        <v>7.3416198036104593E-2</v>
      </c>
      <c r="F349" s="17"/>
      <c r="G349" s="17">
        <v>3.91959397049002E-2</v>
      </c>
      <c r="H349" s="17">
        <v>1.3055862703277601E-2</v>
      </c>
      <c r="I349" s="17">
        <v>6.0169416009374102E-2</v>
      </c>
      <c r="J349" s="17">
        <v>5.0043455674867197E-2</v>
      </c>
      <c r="K349" s="17">
        <v>8.1051664633957202E-2</v>
      </c>
      <c r="L349" s="17">
        <v>0.125954197302002</v>
      </c>
      <c r="M349" s="17"/>
      <c r="N349" s="17">
        <v>8.3448445868926399E-2</v>
      </c>
      <c r="O349" s="17">
        <v>6.4125164700407702E-2</v>
      </c>
      <c r="P349" s="17">
        <v>9.6166924077944194E-2</v>
      </c>
      <c r="Q349" s="17">
        <v>3.3700659541460301E-2</v>
      </c>
      <c r="R349" s="17">
        <v>0</v>
      </c>
      <c r="S349" s="17">
        <v>7.2771185773688504E-2</v>
      </c>
      <c r="T349" s="17">
        <v>6.9079065942209694E-2</v>
      </c>
      <c r="U349" s="17">
        <v>8.9202462897948101E-2</v>
      </c>
      <c r="V349" s="17">
        <v>9.0753488814407604E-2</v>
      </c>
      <c r="W349" s="17">
        <v>5.5686243228984203E-2</v>
      </c>
      <c r="X349" s="17">
        <v>0.12738418375579699</v>
      </c>
      <c r="Y349" s="17">
        <v>0.16218106514194899</v>
      </c>
      <c r="Z349" s="17">
        <v>8.6938904688033905E-2</v>
      </c>
      <c r="AA349" s="17">
        <v>3.08808445256065E-2</v>
      </c>
      <c r="AB349" s="17">
        <v>0</v>
      </c>
      <c r="AC349" s="17">
        <v>6.0405588987601698E-2</v>
      </c>
      <c r="AD349" s="17"/>
      <c r="AE349" s="17">
        <v>3.9837844791881502E-2</v>
      </c>
      <c r="AF349" s="17">
        <v>8.4708341398712E-2</v>
      </c>
    </row>
    <row r="350" spans="2:32" x14ac:dyDescent="0.5">
      <c r="B350" t="s">
        <v>97</v>
      </c>
      <c r="C350" s="17">
        <v>0.157913257709793</v>
      </c>
      <c r="D350" s="17">
        <v>0.19036442109544399</v>
      </c>
      <c r="E350" s="17">
        <v>0.12557440690468799</v>
      </c>
      <c r="F350" s="17"/>
      <c r="G350" s="17">
        <v>0.21332893483416801</v>
      </c>
      <c r="H350" s="17">
        <v>0.210039807810562</v>
      </c>
      <c r="I350" s="17">
        <v>0.26260415577728602</v>
      </c>
      <c r="J350" s="17">
        <v>0.16724839419617801</v>
      </c>
      <c r="K350" s="17">
        <v>0.10879193587998599</v>
      </c>
      <c r="L350" s="17">
        <v>7.8444771080339107E-2</v>
      </c>
      <c r="M350" s="17"/>
      <c r="N350" s="17">
        <v>0.154531270982604</v>
      </c>
      <c r="O350" s="17">
        <v>0.154577944641237</v>
      </c>
      <c r="P350" s="17">
        <v>0.15914155294958299</v>
      </c>
      <c r="Q350" s="17">
        <v>9.2186674770691396E-2</v>
      </c>
      <c r="R350" s="17">
        <v>0.200594754396869</v>
      </c>
      <c r="S350" s="17">
        <v>0.18703923790110599</v>
      </c>
      <c r="T350" s="17">
        <v>0.12252828010637699</v>
      </c>
      <c r="U350" s="17">
        <v>0.13682887966205101</v>
      </c>
      <c r="V350" s="17">
        <v>0.166467297167425</v>
      </c>
      <c r="W350" s="17">
        <v>0.17561122536384099</v>
      </c>
      <c r="X350" s="17">
        <v>0.13484928046379299</v>
      </c>
      <c r="Y350" s="17">
        <v>0.229451664291559</v>
      </c>
      <c r="Z350" s="17">
        <v>0.10454388436991</v>
      </c>
      <c r="AA350" s="17">
        <v>0.27505295374045202</v>
      </c>
      <c r="AB350" s="17">
        <v>0.10820164417677</v>
      </c>
      <c r="AC350" s="17">
        <v>0.23254288489717401</v>
      </c>
      <c r="AD350" s="17"/>
      <c r="AE350" s="17">
        <v>0.20224853934822401</v>
      </c>
      <c r="AF350" s="17">
        <v>0.13771392269839799</v>
      </c>
    </row>
    <row r="351" spans="2:32" x14ac:dyDescent="0.5">
      <c r="B351" t="s">
        <v>98</v>
      </c>
      <c r="C351" s="17">
        <v>0.64135720023557297</v>
      </c>
      <c r="D351" s="17">
        <v>0.60567737838357505</v>
      </c>
      <c r="E351" s="17">
        <v>0.67603631578144796</v>
      </c>
      <c r="F351" s="17"/>
      <c r="G351" s="17">
        <v>0.50352678263246398</v>
      </c>
      <c r="H351" s="17">
        <v>0.61693455561063204</v>
      </c>
      <c r="I351" s="17">
        <v>0.54192257441013703</v>
      </c>
      <c r="J351" s="17">
        <v>0.62124161041940695</v>
      </c>
      <c r="K351" s="17">
        <v>0.75049047764064902</v>
      </c>
      <c r="L351" s="17">
        <v>0.69482976864048795</v>
      </c>
      <c r="M351" s="17"/>
      <c r="N351" s="17">
        <v>0.62393096933744396</v>
      </c>
      <c r="O351" s="17">
        <v>0.64572014468970995</v>
      </c>
      <c r="P351" s="17">
        <v>0.68165260542142503</v>
      </c>
      <c r="Q351" s="17">
        <v>0.74789310146077603</v>
      </c>
      <c r="R351" s="17">
        <v>0.69764965969324799</v>
      </c>
      <c r="S351" s="17">
        <v>0.692507499480152</v>
      </c>
      <c r="T351" s="17">
        <v>0.71060791874800999</v>
      </c>
      <c r="U351" s="17">
        <v>0.537190117352769</v>
      </c>
      <c r="V351" s="17">
        <v>0.56525386699013502</v>
      </c>
      <c r="W351" s="17">
        <v>0.64300820662454505</v>
      </c>
      <c r="X351" s="17">
        <v>0.64410223237546405</v>
      </c>
      <c r="Y351" s="17">
        <v>0.290237014761204</v>
      </c>
      <c r="Z351" s="17">
        <v>0.62749305509713504</v>
      </c>
      <c r="AA351" s="17">
        <v>0.56745803326407696</v>
      </c>
      <c r="AB351" s="17">
        <v>0.84585803193128695</v>
      </c>
      <c r="AC351" s="17">
        <v>0.57553592794171005</v>
      </c>
      <c r="AD351" s="17"/>
      <c r="AE351" s="17">
        <v>0.607273696666218</v>
      </c>
      <c r="AF351" s="17">
        <v>0.65688578337561498</v>
      </c>
    </row>
    <row r="352" spans="2:32" x14ac:dyDescent="0.5">
      <c r="B352" t="s">
        <v>99</v>
      </c>
      <c r="C352" s="17">
        <v>-0.48344394252577999</v>
      </c>
      <c r="D352" s="17">
        <v>-0.415312957288131</v>
      </c>
      <c r="E352" s="17">
        <v>-0.55046190887676005</v>
      </c>
      <c r="F352" s="17"/>
      <c r="G352" s="17">
        <v>-0.29019784779829599</v>
      </c>
      <c r="H352" s="17">
        <v>-0.40689474780007001</v>
      </c>
      <c r="I352" s="17">
        <v>-0.27931841863285101</v>
      </c>
      <c r="J352" s="17">
        <v>-0.45399321622322802</v>
      </c>
      <c r="K352" s="17">
        <v>-0.64169854176066299</v>
      </c>
      <c r="L352" s="17">
        <v>-0.61638499756014897</v>
      </c>
      <c r="M352" s="17"/>
      <c r="N352" s="17">
        <v>-0.46939969835484102</v>
      </c>
      <c r="O352" s="17">
        <v>-0.49114220004847298</v>
      </c>
      <c r="P352" s="17">
        <v>-0.52251105247184304</v>
      </c>
      <c r="Q352" s="17">
        <v>-0.65570642669008505</v>
      </c>
      <c r="R352" s="17">
        <v>-0.49705490529637902</v>
      </c>
      <c r="S352" s="17">
        <v>-0.50546826157904601</v>
      </c>
      <c r="T352" s="17">
        <v>-0.58807963864163304</v>
      </c>
      <c r="U352" s="17">
        <v>-0.40036123769071802</v>
      </c>
      <c r="V352" s="17">
        <v>-0.39878656982270999</v>
      </c>
      <c r="W352" s="17">
        <v>-0.467396981260704</v>
      </c>
      <c r="X352" s="17">
        <v>-0.50925295191167097</v>
      </c>
      <c r="Y352" s="17">
        <v>-6.0785350469644402E-2</v>
      </c>
      <c r="Z352" s="17">
        <v>-0.52294917072722502</v>
      </c>
      <c r="AA352" s="17">
        <v>-0.29240507952362499</v>
      </c>
      <c r="AB352" s="17">
        <v>-0.73765638775451703</v>
      </c>
      <c r="AC352" s="17">
        <v>-0.34299304304453698</v>
      </c>
      <c r="AD352" s="17"/>
      <c r="AE352" s="17">
        <v>-0.40502515731799299</v>
      </c>
      <c r="AF352" s="17">
        <v>-0.51917186067721699</v>
      </c>
    </row>
    <row r="353" spans="2:32" x14ac:dyDescent="0.5">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row>
    <row r="354" spans="2:32" x14ac:dyDescent="0.5">
      <c r="B354" s="6" t="s">
        <v>200</v>
      </c>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row>
    <row r="355" spans="2:32" x14ac:dyDescent="0.5">
      <c r="B355" s="24" t="s">
        <v>57</v>
      </c>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row>
    <row r="356" spans="2:32" x14ac:dyDescent="0.5">
      <c r="B356" t="s">
        <v>92</v>
      </c>
      <c r="C356" s="17">
        <v>3.8359474457118299E-2</v>
      </c>
      <c r="D356" s="17">
        <v>5.4490727187681699E-2</v>
      </c>
      <c r="E356" s="17">
        <v>2.30977531717016E-2</v>
      </c>
      <c r="F356" s="17"/>
      <c r="G356" s="17">
        <v>3.5270382147771999E-2</v>
      </c>
      <c r="H356" s="17">
        <v>5.2781476774181303E-2</v>
      </c>
      <c r="I356" s="17">
        <v>9.8630119583172707E-2</v>
      </c>
      <c r="J356" s="17">
        <v>4.2946945333368597E-2</v>
      </c>
      <c r="K356" s="17">
        <v>1.55798005879744E-2</v>
      </c>
      <c r="L356" s="17">
        <v>9.9956038200709803E-3</v>
      </c>
      <c r="M356" s="17"/>
      <c r="N356" s="17">
        <v>1.57064419122066E-2</v>
      </c>
      <c r="O356" s="17">
        <v>3.5175062331399901E-2</v>
      </c>
      <c r="P356" s="17">
        <v>1.8878897701182899E-2</v>
      </c>
      <c r="Q356" s="17">
        <v>3.2758015407389103E-2</v>
      </c>
      <c r="R356" s="17">
        <v>0</v>
      </c>
      <c r="S356" s="17">
        <v>7.5953970489114495E-2</v>
      </c>
      <c r="T356" s="17">
        <v>2.6233420804990502E-2</v>
      </c>
      <c r="U356" s="17">
        <v>9.3941283506729506E-2</v>
      </c>
      <c r="V356" s="17">
        <v>2.7451369507147699E-2</v>
      </c>
      <c r="W356" s="17">
        <v>4.6740530789636602E-2</v>
      </c>
      <c r="X356" s="17">
        <v>5.5645735194874403E-2</v>
      </c>
      <c r="Y356" s="17">
        <v>8.6134351929294001E-2</v>
      </c>
      <c r="Z356" s="17">
        <v>1.7535870600790499E-2</v>
      </c>
      <c r="AA356" s="17">
        <v>0.162923104389047</v>
      </c>
      <c r="AB356" s="17">
        <v>0</v>
      </c>
      <c r="AC356" s="17">
        <v>7.1110009185912398E-2</v>
      </c>
      <c r="AD356" s="17"/>
      <c r="AE356" s="17">
        <v>5.3620827720796099E-2</v>
      </c>
      <c r="AF356" s="17">
        <v>3.1406339709620201E-2</v>
      </c>
    </row>
    <row r="357" spans="2:32" x14ac:dyDescent="0.5">
      <c r="B357" t="s">
        <v>93</v>
      </c>
      <c r="C357" s="17">
        <v>7.3555503715108397E-2</v>
      </c>
      <c r="D357" s="17">
        <v>8.6104615415898395E-2</v>
      </c>
      <c r="E357" s="17">
        <v>6.1844590861320797E-2</v>
      </c>
      <c r="F357" s="17"/>
      <c r="G357" s="17">
        <v>0.108514269682496</v>
      </c>
      <c r="H357" s="17">
        <v>0.138310128083487</v>
      </c>
      <c r="I357" s="17">
        <v>0.100657555944588</v>
      </c>
      <c r="J357" s="17">
        <v>6.2943871857631006E-2</v>
      </c>
      <c r="K357" s="17">
        <v>4.9870884942090701E-2</v>
      </c>
      <c r="L357" s="17">
        <v>3.24910671633825E-2</v>
      </c>
      <c r="M357" s="17"/>
      <c r="N357" s="17">
        <v>0.100460604693654</v>
      </c>
      <c r="O357" s="17">
        <v>8.0524162088571896E-2</v>
      </c>
      <c r="P357" s="17">
        <v>8.4363483278648205E-2</v>
      </c>
      <c r="Q357" s="17">
        <v>6.0034695651803201E-2</v>
      </c>
      <c r="R357" s="17">
        <v>0.109532771227159</v>
      </c>
      <c r="S357" s="17">
        <v>0.113428014254486</v>
      </c>
      <c r="T357" s="17">
        <v>3.9657960305646098E-2</v>
      </c>
      <c r="U357" s="17">
        <v>4.52168481485965E-2</v>
      </c>
      <c r="V357" s="17">
        <v>6.3417367147512699E-2</v>
      </c>
      <c r="W357" s="17">
        <v>6.8821168378255596E-2</v>
      </c>
      <c r="X357" s="17">
        <v>8.0848345491100898E-2</v>
      </c>
      <c r="Y357" s="17">
        <v>0</v>
      </c>
      <c r="Z357" s="17">
        <v>3.9163424550980298E-2</v>
      </c>
      <c r="AA357" s="17">
        <v>0.17989932014735399</v>
      </c>
      <c r="AB357" s="17">
        <v>0</v>
      </c>
      <c r="AC357" s="17">
        <v>0.11905789883771201</v>
      </c>
      <c r="AD357" s="17"/>
      <c r="AE357" s="17">
        <v>0.11836633843981299</v>
      </c>
      <c r="AF357" s="17">
        <v>5.3139504779398702E-2</v>
      </c>
    </row>
    <row r="358" spans="2:32" x14ac:dyDescent="0.5">
      <c r="B358" t="s">
        <v>187</v>
      </c>
      <c r="C358" s="17">
        <v>0.149805093699722</v>
      </c>
      <c r="D358" s="17">
        <v>0.16691818397515701</v>
      </c>
      <c r="E358" s="17">
        <v>0.13208250046457601</v>
      </c>
      <c r="F358" s="17"/>
      <c r="G358" s="17">
        <v>0.22513633463705801</v>
      </c>
      <c r="H358" s="17">
        <v>0.17945494442466101</v>
      </c>
      <c r="I358" s="17">
        <v>0.19778321220512801</v>
      </c>
      <c r="J358" s="17">
        <v>0.164745040533603</v>
      </c>
      <c r="K358" s="17">
        <v>0.119937791428086</v>
      </c>
      <c r="L358" s="17">
        <v>9.1674510946125498E-2</v>
      </c>
      <c r="M358" s="17"/>
      <c r="N358" s="17">
        <v>0.16198618944068499</v>
      </c>
      <c r="O358" s="17">
        <v>0.18146503474605699</v>
      </c>
      <c r="P358" s="17">
        <v>7.64313708779919E-2</v>
      </c>
      <c r="Q358" s="17">
        <v>6.18657619198726E-2</v>
      </c>
      <c r="R358" s="17">
        <v>0</v>
      </c>
      <c r="S358" s="17">
        <v>0.150242648269517</v>
      </c>
      <c r="T358" s="17">
        <v>0.107420485398194</v>
      </c>
      <c r="U358" s="17">
        <v>0.13428835321983501</v>
      </c>
      <c r="V358" s="17">
        <v>0.18030445791380201</v>
      </c>
      <c r="W358" s="17">
        <v>0.145116697552965</v>
      </c>
      <c r="X358" s="17">
        <v>0.22659617216060399</v>
      </c>
      <c r="Y358" s="17">
        <v>0.31761890992437503</v>
      </c>
      <c r="Z358" s="17">
        <v>0.148934402941756</v>
      </c>
      <c r="AA358" s="17">
        <v>0.127103125136173</v>
      </c>
      <c r="AB358" s="17">
        <v>7.3431943899338895E-2</v>
      </c>
      <c r="AC358" s="17">
        <v>0.13251510080951601</v>
      </c>
      <c r="AD358" s="17"/>
      <c r="AE358" s="17">
        <v>0.13238866373563599</v>
      </c>
      <c r="AF358" s="17">
        <v>0.15774009017535401</v>
      </c>
    </row>
    <row r="359" spans="2:32" x14ac:dyDescent="0.5">
      <c r="B359" t="s">
        <v>95</v>
      </c>
      <c r="C359" s="17">
        <v>0.20466000235641399</v>
      </c>
      <c r="D359" s="17">
        <v>0.208430163197945</v>
      </c>
      <c r="E359" s="17">
        <v>0.20005256998289001</v>
      </c>
      <c r="F359" s="17"/>
      <c r="G359" s="17">
        <v>0.28550931543275399</v>
      </c>
      <c r="H359" s="17">
        <v>0.27817708977559003</v>
      </c>
      <c r="I359" s="17">
        <v>0.201740507845971</v>
      </c>
      <c r="J359" s="17">
        <v>0.165731203426324</v>
      </c>
      <c r="K359" s="17">
        <v>0.19433913137084599</v>
      </c>
      <c r="L359" s="17">
        <v>0.16863352706356799</v>
      </c>
      <c r="M359" s="17"/>
      <c r="N359" s="17">
        <v>0.20420051571008399</v>
      </c>
      <c r="O359" s="17">
        <v>0.19732093035918499</v>
      </c>
      <c r="P359" s="17">
        <v>0.13597974453264899</v>
      </c>
      <c r="Q359" s="17">
        <v>0.31178757701947801</v>
      </c>
      <c r="R359" s="17">
        <v>0.30016823206330701</v>
      </c>
      <c r="S359" s="17">
        <v>0.18723524393677801</v>
      </c>
      <c r="T359" s="17">
        <v>0.19300578293404799</v>
      </c>
      <c r="U359" s="17">
        <v>0.14091068280449001</v>
      </c>
      <c r="V359" s="17">
        <v>0.18151957900336699</v>
      </c>
      <c r="W359" s="17">
        <v>0.262965739316114</v>
      </c>
      <c r="X359" s="17">
        <v>0.21828702484643001</v>
      </c>
      <c r="Y359" s="17">
        <v>0.14503327807081901</v>
      </c>
      <c r="Z359" s="17">
        <v>0.12444824842288001</v>
      </c>
      <c r="AA359" s="17">
        <v>0.106673772829723</v>
      </c>
      <c r="AB359" s="17">
        <v>0.27530881069388402</v>
      </c>
      <c r="AC359" s="17">
        <v>6.7435857182370301E-2</v>
      </c>
      <c r="AD359" s="17"/>
      <c r="AE359" s="17">
        <v>0.19069305775860601</v>
      </c>
      <c r="AF359" s="17">
        <v>0.211023399240131</v>
      </c>
    </row>
    <row r="360" spans="2:32" x14ac:dyDescent="0.5">
      <c r="B360" t="s">
        <v>96</v>
      </c>
      <c r="C360" s="17">
        <v>0.43263503329534497</v>
      </c>
      <c r="D360" s="17">
        <v>0.38481145566445502</v>
      </c>
      <c r="E360" s="17">
        <v>0.47990245988263702</v>
      </c>
      <c r="F360" s="17"/>
      <c r="G360" s="17">
        <v>0.27852910846521001</v>
      </c>
      <c r="H360" s="17">
        <v>0.33737375466067998</v>
      </c>
      <c r="I360" s="17">
        <v>0.33543779706966298</v>
      </c>
      <c r="J360" s="17">
        <v>0.45905634495894598</v>
      </c>
      <c r="K360" s="17">
        <v>0.49673037645483098</v>
      </c>
      <c r="L360" s="17">
        <v>0.53290833183339503</v>
      </c>
      <c r="M360" s="17"/>
      <c r="N360" s="17">
        <v>0.42715171816727798</v>
      </c>
      <c r="O360" s="17">
        <v>0.41831952656514898</v>
      </c>
      <c r="P360" s="17">
        <v>0.54279670419543502</v>
      </c>
      <c r="Q360" s="17">
        <v>0.469131008571682</v>
      </c>
      <c r="R360" s="17">
        <v>0.49923701353982403</v>
      </c>
      <c r="S360" s="17">
        <v>0.35077864105372702</v>
      </c>
      <c r="T360" s="17">
        <v>0.56365609136634398</v>
      </c>
      <c r="U360" s="17">
        <v>0.40201294154903799</v>
      </c>
      <c r="V360" s="17">
        <v>0.42921537440983498</v>
      </c>
      <c r="W360" s="17">
        <v>0.36916707896395901</v>
      </c>
      <c r="X360" s="17">
        <v>0.34768265556229899</v>
      </c>
      <c r="Y360" s="17">
        <v>0.291337242439971</v>
      </c>
      <c r="Z360" s="17">
        <v>0.54778072585066795</v>
      </c>
      <c r="AA360" s="17">
        <v>0.36075036175206898</v>
      </c>
      <c r="AB360" s="17">
        <v>0.51839014853406196</v>
      </c>
      <c r="AC360" s="17">
        <v>0.512036306773894</v>
      </c>
      <c r="AD360" s="17"/>
      <c r="AE360" s="17">
        <v>0.41491774138189902</v>
      </c>
      <c r="AF360" s="17">
        <v>0.44070710370132599</v>
      </c>
    </row>
    <row r="361" spans="2:32" x14ac:dyDescent="0.5">
      <c r="B361" t="s">
        <v>76</v>
      </c>
      <c r="C361" s="17">
        <v>0.100984892476292</v>
      </c>
      <c r="D361" s="17">
        <v>9.9244854558863005E-2</v>
      </c>
      <c r="E361" s="17">
        <v>0.103020125636875</v>
      </c>
      <c r="F361" s="17"/>
      <c r="G361" s="17">
        <v>6.7040589634709297E-2</v>
      </c>
      <c r="H361" s="17">
        <v>1.39026062814006E-2</v>
      </c>
      <c r="I361" s="17">
        <v>6.5750807351476495E-2</v>
      </c>
      <c r="J361" s="17">
        <v>0.104576593890127</v>
      </c>
      <c r="K361" s="17">
        <v>0.123542015216171</v>
      </c>
      <c r="L361" s="17">
        <v>0.16429695917345799</v>
      </c>
      <c r="M361" s="17"/>
      <c r="N361" s="17">
        <v>9.0494530076093704E-2</v>
      </c>
      <c r="O361" s="17">
        <v>8.7195283909637503E-2</v>
      </c>
      <c r="P361" s="17">
        <v>0.14154979941409401</v>
      </c>
      <c r="Q361" s="17">
        <v>6.4422941429775102E-2</v>
      </c>
      <c r="R361" s="17">
        <v>9.1061983169710106E-2</v>
      </c>
      <c r="S361" s="17">
        <v>0.122361481996377</v>
      </c>
      <c r="T361" s="17">
        <v>7.0026259190777901E-2</v>
      </c>
      <c r="U361" s="17">
        <v>0.18362989077131101</v>
      </c>
      <c r="V361" s="17">
        <v>0.118091852018335</v>
      </c>
      <c r="W361" s="17">
        <v>0.10718878499907</v>
      </c>
      <c r="X361" s="17">
        <v>7.0940066744691305E-2</v>
      </c>
      <c r="Y361" s="17">
        <v>0.159876217635541</v>
      </c>
      <c r="Z361" s="17">
        <v>0.12213732763292599</v>
      </c>
      <c r="AA361" s="17">
        <v>6.2650315745632998E-2</v>
      </c>
      <c r="AB361" s="17">
        <v>0.132869096872715</v>
      </c>
      <c r="AC361" s="17">
        <v>9.7844827210594898E-2</v>
      </c>
      <c r="AD361" s="17"/>
      <c r="AE361" s="17">
        <v>9.0013370963249906E-2</v>
      </c>
      <c r="AF361" s="17">
        <v>0.10598356239417001</v>
      </c>
    </row>
    <row r="362" spans="2:32" x14ac:dyDescent="0.5">
      <c r="B362" t="s">
        <v>97</v>
      </c>
      <c r="C362" s="17">
        <v>0.11191497817222699</v>
      </c>
      <c r="D362" s="17">
        <v>0.14059534260358</v>
      </c>
      <c r="E362" s="17">
        <v>8.4942344033022393E-2</v>
      </c>
      <c r="F362" s="17"/>
      <c r="G362" s="17">
        <v>0.14378465183026801</v>
      </c>
      <c r="H362" s="17">
        <v>0.19109160485766799</v>
      </c>
      <c r="I362" s="17">
        <v>0.199287675527761</v>
      </c>
      <c r="J362" s="17">
        <v>0.10589081719100001</v>
      </c>
      <c r="K362" s="17">
        <v>6.5450685530065097E-2</v>
      </c>
      <c r="L362" s="17">
        <v>4.2486670983453399E-2</v>
      </c>
      <c r="M362" s="17"/>
      <c r="N362" s="17">
        <v>0.11616704660586</v>
      </c>
      <c r="O362" s="17">
        <v>0.115699224419972</v>
      </c>
      <c r="P362" s="17">
        <v>0.103242380979831</v>
      </c>
      <c r="Q362" s="17">
        <v>9.2792711059192304E-2</v>
      </c>
      <c r="R362" s="17">
        <v>0.109532771227159</v>
      </c>
      <c r="S362" s="17">
        <v>0.18938198474359999</v>
      </c>
      <c r="T362" s="17">
        <v>6.5891381110636596E-2</v>
      </c>
      <c r="U362" s="17">
        <v>0.13915813165532601</v>
      </c>
      <c r="V362" s="17">
        <v>9.0868736654660401E-2</v>
      </c>
      <c r="W362" s="17">
        <v>0.115561699167892</v>
      </c>
      <c r="X362" s="17">
        <v>0.13649408068597499</v>
      </c>
      <c r="Y362" s="17">
        <v>8.6134351929294001E-2</v>
      </c>
      <c r="Z362" s="17">
        <v>5.6699295151770697E-2</v>
      </c>
      <c r="AA362" s="17">
        <v>0.34282242453640099</v>
      </c>
      <c r="AB362" s="17">
        <v>0</v>
      </c>
      <c r="AC362" s="17">
        <v>0.19016790802362499</v>
      </c>
      <c r="AD362" s="17"/>
      <c r="AE362" s="17">
        <v>0.171987166160609</v>
      </c>
      <c r="AF362" s="17">
        <v>8.4545844489018904E-2</v>
      </c>
    </row>
    <row r="363" spans="2:32" x14ac:dyDescent="0.5">
      <c r="B363" t="s">
        <v>98</v>
      </c>
      <c r="C363" s="17">
        <v>0.63729503565175905</v>
      </c>
      <c r="D363" s="17">
        <v>0.59324161886240001</v>
      </c>
      <c r="E363" s="17">
        <v>0.67995502986552703</v>
      </c>
      <c r="F363" s="17"/>
      <c r="G363" s="17">
        <v>0.56403842389796399</v>
      </c>
      <c r="H363" s="17">
        <v>0.61555084443626995</v>
      </c>
      <c r="I363" s="17">
        <v>0.53717830491563501</v>
      </c>
      <c r="J363" s="17">
        <v>0.62478754838526995</v>
      </c>
      <c r="K363" s="17">
        <v>0.691069507825678</v>
      </c>
      <c r="L363" s="17">
        <v>0.70154185889696297</v>
      </c>
      <c r="M363" s="17"/>
      <c r="N363" s="17">
        <v>0.63135223387736095</v>
      </c>
      <c r="O363" s="17">
        <v>0.615640456924334</v>
      </c>
      <c r="P363" s="17">
        <v>0.67877644872808296</v>
      </c>
      <c r="Q363" s="17">
        <v>0.78091858559116001</v>
      </c>
      <c r="R363" s="17">
        <v>0.79940524560313098</v>
      </c>
      <c r="S363" s="17">
        <v>0.53801388499050495</v>
      </c>
      <c r="T363" s="17">
        <v>0.756661874300392</v>
      </c>
      <c r="U363" s="17">
        <v>0.54292362435352803</v>
      </c>
      <c r="V363" s="17">
        <v>0.61073495341320205</v>
      </c>
      <c r="W363" s="17">
        <v>0.63213281828007295</v>
      </c>
      <c r="X363" s="17">
        <v>0.56596968040872897</v>
      </c>
      <c r="Y363" s="17">
        <v>0.43637052051079001</v>
      </c>
      <c r="Z363" s="17">
        <v>0.672228974273548</v>
      </c>
      <c r="AA363" s="17">
        <v>0.46742413458179199</v>
      </c>
      <c r="AB363" s="17">
        <v>0.79369895922794598</v>
      </c>
      <c r="AC363" s="17">
        <v>0.579472163956265</v>
      </c>
      <c r="AD363" s="17"/>
      <c r="AE363" s="17">
        <v>0.60561079914050497</v>
      </c>
      <c r="AF363" s="17">
        <v>0.65173050294145696</v>
      </c>
    </row>
    <row r="364" spans="2:32" x14ac:dyDescent="0.5">
      <c r="B364" t="s">
        <v>99</v>
      </c>
      <c r="C364" s="17">
        <v>-0.52538005747953298</v>
      </c>
      <c r="D364" s="17">
        <v>-0.45264627625881998</v>
      </c>
      <c r="E364" s="17">
        <v>-0.595012685832504</v>
      </c>
      <c r="F364" s="17"/>
      <c r="G364" s="17">
        <v>-0.42025377206769599</v>
      </c>
      <c r="H364" s="17">
        <v>-0.42445923957860099</v>
      </c>
      <c r="I364" s="17">
        <v>-0.33789062938787401</v>
      </c>
      <c r="J364" s="17">
        <v>-0.51889673119427004</v>
      </c>
      <c r="K364" s="17">
        <v>-0.62561882229561305</v>
      </c>
      <c r="L364" s="17">
        <v>-0.65905518791351003</v>
      </c>
      <c r="M364" s="17"/>
      <c r="N364" s="17">
        <v>-0.51518518727150098</v>
      </c>
      <c r="O364" s="17">
        <v>-0.49994123250436301</v>
      </c>
      <c r="P364" s="17">
        <v>-0.575534067748252</v>
      </c>
      <c r="Q364" s="17">
        <v>-0.68812587453196805</v>
      </c>
      <c r="R364" s="17">
        <v>-0.68987247437597199</v>
      </c>
      <c r="S364" s="17">
        <v>-0.34863190024690499</v>
      </c>
      <c r="T364" s="17">
        <v>-0.69077049318975503</v>
      </c>
      <c r="U364" s="17">
        <v>-0.403765492698202</v>
      </c>
      <c r="V364" s="17">
        <v>-0.51986621675854205</v>
      </c>
      <c r="W364" s="17">
        <v>-0.51657111911218101</v>
      </c>
      <c r="X364" s="17">
        <v>-0.42947559972275401</v>
      </c>
      <c r="Y364" s="17">
        <v>-0.35023616858149598</v>
      </c>
      <c r="Z364" s="17">
        <v>-0.61552967912177703</v>
      </c>
      <c r="AA364" s="17">
        <v>-0.124601710045391</v>
      </c>
      <c r="AB364" s="17">
        <v>-0.79369895922794598</v>
      </c>
      <c r="AC364" s="17">
        <v>-0.38930425593264001</v>
      </c>
      <c r="AD364" s="17"/>
      <c r="AE364" s="17">
        <v>-0.43362363297989598</v>
      </c>
      <c r="AF364" s="17">
        <v>-0.56718465845243804</v>
      </c>
    </row>
    <row r="365" spans="2:32" x14ac:dyDescent="0.5">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row>
    <row r="366" spans="2:32" x14ac:dyDescent="0.5">
      <c r="B366" s="6" t="s">
        <v>201</v>
      </c>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row>
    <row r="367" spans="2:32" x14ac:dyDescent="0.5">
      <c r="B367" s="24" t="s">
        <v>57</v>
      </c>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row>
    <row r="368" spans="2:32" x14ac:dyDescent="0.5">
      <c r="B368" t="s">
        <v>92</v>
      </c>
      <c r="C368" s="17">
        <v>0.58966100098585095</v>
      </c>
      <c r="D368" s="17">
        <v>0.56707432116076495</v>
      </c>
      <c r="E368" s="17">
        <v>0.61147516489565501</v>
      </c>
      <c r="F368" s="17"/>
      <c r="G368" s="17">
        <v>0.51748517225993895</v>
      </c>
      <c r="H368" s="17">
        <v>0.66009406386415503</v>
      </c>
      <c r="I368" s="17">
        <v>0.61814457506577403</v>
      </c>
      <c r="J368" s="17">
        <v>0.60733508625214905</v>
      </c>
      <c r="K368" s="17">
        <v>0.61168804950260203</v>
      </c>
      <c r="L368" s="17">
        <v>0.53108611828292096</v>
      </c>
      <c r="M368" s="17"/>
      <c r="N368" s="17">
        <v>0.57599179549674695</v>
      </c>
      <c r="O368" s="17">
        <v>0.57581643116122905</v>
      </c>
      <c r="P368" s="17">
        <v>0.62542057985097399</v>
      </c>
      <c r="Q368" s="17">
        <v>0.77898565413061505</v>
      </c>
      <c r="R368" s="17">
        <v>0.417478188607742</v>
      </c>
      <c r="S368" s="17">
        <v>0.69757729599059004</v>
      </c>
      <c r="T368" s="17">
        <v>0.501201959807686</v>
      </c>
      <c r="U368" s="17">
        <v>0.51338940780097597</v>
      </c>
      <c r="V368" s="17">
        <v>0.49020095654316198</v>
      </c>
      <c r="W368" s="17">
        <v>0.64076983023385503</v>
      </c>
      <c r="X368" s="17">
        <v>0.72887763823596796</v>
      </c>
      <c r="Y368" s="17">
        <v>0.56104440154951496</v>
      </c>
      <c r="Z368" s="17">
        <v>0.57091228429612995</v>
      </c>
      <c r="AA368" s="17">
        <v>0.53004772366823005</v>
      </c>
      <c r="AB368" s="17">
        <v>0.77652000466393101</v>
      </c>
      <c r="AC368" s="17">
        <v>0.27834082634908802</v>
      </c>
      <c r="AD368" s="17"/>
      <c r="AE368" s="17">
        <v>0.647397272715032</v>
      </c>
      <c r="AF368" s="17">
        <v>0.56335612027080895</v>
      </c>
    </row>
    <row r="369" spans="2:32" x14ac:dyDescent="0.5">
      <c r="B369" t="s">
        <v>93</v>
      </c>
      <c r="C369" s="17">
        <v>0.236526597876553</v>
      </c>
      <c r="D369" s="17">
        <v>0.24850032396810101</v>
      </c>
      <c r="E369" s="17">
        <v>0.22420353329050499</v>
      </c>
      <c r="F369" s="17"/>
      <c r="G369" s="17">
        <v>0.32250712845462498</v>
      </c>
      <c r="H369" s="17">
        <v>0.19701809966829401</v>
      </c>
      <c r="I369" s="17">
        <v>0.22601661552543001</v>
      </c>
      <c r="J369" s="17">
        <v>0.21673697326201499</v>
      </c>
      <c r="K369" s="17">
        <v>0.229519396275849</v>
      </c>
      <c r="L369" s="17">
        <v>0.25347344717979198</v>
      </c>
      <c r="M369" s="17"/>
      <c r="N369" s="17">
        <v>0.18047033003841001</v>
      </c>
      <c r="O369" s="17">
        <v>0.25429919184315403</v>
      </c>
      <c r="P369" s="17">
        <v>0.21637767772882299</v>
      </c>
      <c r="Q369" s="17">
        <v>0.13145083901464399</v>
      </c>
      <c r="R369" s="17">
        <v>0.19281756907959299</v>
      </c>
      <c r="S369" s="17">
        <v>0.26690067971561099</v>
      </c>
      <c r="T369" s="17">
        <v>0.27303720772841999</v>
      </c>
      <c r="U369" s="17">
        <v>0.224611576595422</v>
      </c>
      <c r="V369" s="17">
        <v>0.31763287214052799</v>
      </c>
      <c r="W369" s="17">
        <v>0.23390115173832901</v>
      </c>
      <c r="X369" s="17">
        <v>0.147449028218784</v>
      </c>
      <c r="Y369" s="17">
        <v>0.30098246873415802</v>
      </c>
      <c r="Z369" s="17">
        <v>0.207249802692761</v>
      </c>
      <c r="AA369" s="17">
        <v>0.30158850417384497</v>
      </c>
      <c r="AB369" s="17">
        <v>0.107054354586035</v>
      </c>
      <c r="AC369" s="17">
        <v>0.48758373302393998</v>
      </c>
      <c r="AD369" s="17"/>
      <c r="AE369" s="17">
        <v>0.19118434821964</v>
      </c>
      <c r="AF369" s="17">
        <v>0.25718471162126</v>
      </c>
    </row>
    <row r="370" spans="2:32" x14ac:dyDescent="0.5">
      <c r="B370" t="s">
        <v>187</v>
      </c>
      <c r="C370" s="17">
        <v>9.2767175330738402E-2</v>
      </c>
      <c r="D370" s="17">
        <v>0.102207203945215</v>
      </c>
      <c r="E370" s="17">
        <v>8.4096202348764304E-2</v>
      </c>
      <c r="F370" s="17"/>
      <c r="G370" s="17">
        <v>8.9555954916836406E-2</v>
      </c>
      <c r="H370" s="17">
        <v>9.82294934981046E-2</v>
      </c>
      <c r="I370" s="17">
        <v>7.61624484622693E-2</v>
      </c>
      <c r="J370" s="17">
        <v>0.107565299528952</v>
      </c>
      <c r="K370" s="17">
        <v>9.0747054273738095E-2</v>
      </c>
      <c r="L370" s="17">
        <v>9.2200074280121794E-2</v>
      </c>
      <c r="M370" s="17"/>
      <c r="N370" s="17">
        <v>0.15357846656615501</v>
      </c>
      <c r="O370" s="17">
        <v>8.2380593790905898E-2</v>
      </c>
      <c r="P370" s="17">
        <v>0.14099131316427499</v>
      </c>
      <c r="Q370" s="17">
        <v>5.8841224966426402E-2</v>
      </c>
      <c r="R370" s="17">
        <v>0.29299941950588598</v>
      </c>
      <c r="S370" s="17">
        <v>3.5522024293798998E-2</v>
      </c>
      <c r="T370" s="17">
        <v>0.119667729880321</v>
      </c>
      <c r="U370" s="17">
        <v>8.9008293051553902E-2</v>
      </c>
      <c r="V370" s="17">
        <v>7.7878784496752299E-2</v>
      </c>
      <c r="W370" s="17">
        <v>5.8690757556454698E-2</v>
      </c>
      <c r="X370" s="17">
        <v>7.17110046579231E-2</v>
      </c>
      <c r="Y370" s="17">
        <v>6.8986564858163998E-2</v>
      </c>
      <c r="Z370" s="17">
        <v>6.8665953613151504E-2</v>
      </c>
      <c r="AA370" s="17">
        <v>0.106141341307391</v>
      </c>
      <c r="AB370" s="17">
        <v>0.116425640750035</v>
      </c>
      <c r="AC370" s="17">
        <v>9.9512083056671405E-2</v>
      </c>
      <c r="AD370" s="17"/>
      <c r="AE370" s="17">
        <v>8.3100043368665305E-2</v>
      </c>
      <c r="AF370" s="17">
        <v>9.7171560052905503E-2</v>
      </c>
    </row>
    <row r="371" spans="2:32" x14ac:dyDescent="0.5">
      <c r="B371" t="s">
        <v>95</v>
      </c>
      <c r="C371" s="17">
        <v>2.8980234526728401E-2</v>
      </c>
      <c r="D371" s="17">
        <v>3.2670683951506303E-2</v>
      </c>
      <c r="E371" s="17">
        <v>2.5563476832133399E-2</v>
      </c>
      <c r="F371" s="17"/>
      <c r="G371" s="17">
        <v>3.7733033949971899E-2</v>
      </c>
      <c r="H371" s="17">
        <v>3.1179978485335599E-2</v>
      </c>
      <c r="I371" s="17">
        <v>2.0662837408831802E-2</v>
      </c>
      <c r="J371" s="17">
        <v>1.04846908918029E-2</v>
      </c>
      <c r="K371" s="17">
        <v>3.0596647255030501E-2</v>
      </c>
      <c r="L371" s="17">
        <v>3.9989756324550797E-2</v>
      </c>
      <c r="M371" s="17"/>
      <c r="N371" s="17">
        <v>3.3403461100082202E-2</v>
      </c>
      <c r="O371" s="17">
        <v>2.4251050099050101E-2</v>
      </c>
      <c r="P371" s="17">
        <v>1.7210429255927501E-2</v>
      </c>
      <c r="Q371" s="17">
        <v>3.0722281888314801E-2</v>
      </c>
      <c r="R371" s="17">
        <v>9.6704822806779306E-2</v>
      </c>
      <c r="S371" s="17">
        <v>0</v>
      </c>
      <c r="T371" s="17">
        <v>2.2140226662432101E-2</v>
      </c>
      <c r="U371" s="17">
        <v>8.7477594185677701E-2</v>
      </c>
      <c r="V371" s="17">
        <v>7.4819030011233204E-2</v>
      </c>
      <c r="W371" s="17">
        <v>1.9731247281983898E-2</v>
      </c>
      <c r="X371" s="17">
        <v>1.69567655100742E-2</v>
      </c>
      <c r="Y371" s="17">
        <v>6.8986564858163998E-2</v>
      </c>
      <c r="Z371" s="17">
        <v>1.9581712275490101E-2</v>
      </c>
      <c r="AA371" s="17">
        <v>3.1341586324927298E-2</v>
      </c>
      <c r="AB371" s="17">
        <v>0</v>
      </c>
      <c r="AC371" s="17">
        <v>0</v>
      </c>
      <c r="AD371" s="17"/>
      <c r="AE371" s="17">
        <v>3.8171148962082499E-2</v>
      </c>
      <c r="AF371" s="17">
        <v>2.4792816450649999E-2</v>
      </c>
    </row>
    <row r="372" spans="2:32" x14ac:dyDescent="0.5">
      <c r="B372" t="s">
        <v>96</v>
      </c>
      <c r="C372" s="17">
        <v>3.1355399565851899E-2</v>
      </c>
      <c r="D372" s="17">
        <v>3.1694808631956201E-2</v>
      </c>
      <c r="E372" s="17">
        <v>3.11473249198587E-2</v>
      </c>
      <c r="F372" s="17"/>
      <c r="G372" s="17">
        <v>1.07584801246995E-2</v>
      </c>
      <c r="H372" s="17">
        <v>7.3168739991142902E-3</v>
      </c>
      <c r="I372" s="17">
        <v>2.7694353647980299E-2</v>
      </c>
      <c r="J372" s="17">
        <v>4.7881508612168201E-2</v>
      </c>
      <c r="K372" s="17">
        <v>2.7129382673401401E-2</v>
      </c>
      <c r="L372" s="17">
        <v>4.6669262350492402E-2</v>
      </c>
      <c r="M372" s="17"/>
      <c r="N372" s="17">
        <v>4.7658941778619998E-2</v>
      </c>
      <c r="O372" s="17">
        <v>3.4537440418105497E-2</v>
      </c>
      <c r="P372" s="17">
        <v>0</v>
      </c>
      <c r="Q372" s="17">
        <v>0</v>
      </c>
      <c r="R372" s="17">
        <v>0</v>
      </c>
      <c r="S372" s="17">
        <v>0</v>
      </c>
      <c r="T372" s="17">
        <v>7.2052710424505201E-2</v>
      </c>
      <c r="U372" s="17">
        <v>0</v>
      </c>
      <c r="V372" s="17">
        <v>2.3990580312867299E-2</v>
      </c>
      <c r="W372" s="17">
        <v>2.7922509574444799E-2</v>
      </c>
      <c r="X372" s="17">
        <v>0</v>
      </c>
      <c r="Y372" s="17">
        <v>0</v>
      </c>
      <c r="Z372" s="17">
        <v>8.1872474630926895E-2</v>
      </c>
      <c r="AA372" s="17">
        <v>0</v>
      </c>
      <c r="AB372" s="17">
        <v>0</v>
      </c>
      <c r="AC372" s="17">
        <v>6.4907753153682995E-2</v>
      </c>
      <c r="AD372" s="17"/>
      <c r="AE372" s="17">
        <v>2.0347000020072101E-2</v>
      </c>
      <c r="AF372" s="17">
        <v>3.6370871265748603E-2</v>
      </c>
    </row>
    <row r="373" spans="2:32" x14ac:dyDescent="0.5">
      <c r="B373" t="s">
        <v>76</v>
      </c>
      <c r="C373" s="17">
        <v>2.0709591714278101E-2</v>
      </c>
      <c r="D373" s="17">
        <v>1.7852658342457101E-2</v>
      </c>
      <c r="E373" s="17">
        <v>2.35142977130837E-2</v>
      </c>
      <c r="F373" s="17"/>
      <c r="G373" s="17">
        <v>2.19602302939285E-2</v>
      </c>
      <c r="H373" s="17">
        <v>6.1614904849964999E-3</v>
      </c>
      <c r="I373" s="17">
        <v>3.1319169889714199E-2</v>
      </c>
      <c r="J373" s="17">
        <v>9.9964414529133804E-3</v>
      </c>
      <c r="K373" s="17">
        <v>1.0319470019379001E-2</v>
      </c>
      <c r="L373" s="17">
        <v>3.6581341582122798E-2</v>
      </c>
      <c r="M373" s="17"/>
      <c r="N373" s="17">
        <v>8.8970050199860401E-3</v>
      </c>
      <c r="O373" s="17">
        <v>2.8715292687555599E-2</v>
      </c>
      <c r="P373" s="17">
        <v>0</v>
      </c>
      <c r="Q373" s="17">
        <v>0</v>
      </c>
      <c r="R373" s="17">
        <v>0</v>
      </c>
      <c r="S373" s="17">
        <v>0</v>
      </c>
      <c r="T373" s="17">
        <v>1.1900165496634601E-2</v>
      </c>
      <c r="U373" s="17">
        <v>8.5513128366370803E-2</v>
      </c>
      <c r="V373" s="17">
        <v>1.54777764954578E-2</v>
      </c>
      <c r="W373" s="17">
        <v>1.8984503614932799E-2</v>
      </c>
      <c r="X373" s="17">
        <v>3.50055633772502E-2</v>
      </c>
      <c r="Y373" s="17">
        <v>0</v>
      </c>
      <c r="Z373" s="17">
        <v>5.1717772491540998E-2</v>
      </c>
      <c r="AA373" s="17">
        <v>3.08808445256065E-2</v>
      </c>
      <c r="AB373" s="17">
        <v>0</v>
      </c>
      <c r="AC373" s="17">
        <v>6.9655604416617597E-2</v>
      </c>
      <c r="AD373" s="17"/>
      <c r="AE373" s="17">
        <v>1.9800186714508401E-2</v>
      </c>
      <c r="AF373" s="17">
        <v>2.1123920338627301E-2</v>
      </c>
    </row>
    <row r="374" spans="2:32" x14ac:dyDescent="0.5">
      <c r="B374" t="s">
        <v>97</v>
      </c>
      <c r="C374" s="17">
        <v>0.82618759886240301</v>
      </c>
      <c r="D374" s="17">
        <v>0.81557464512886602</v>
      </c>
      <c r="E374" s="17">
        <v>0.83567869818616003</v>
      </c>
      <c r="F374" s="17"/>
      <c r="G374" s="17">
        <v>0.83999230071456399</v>
      </c>
      <c r="H374" s="17">
        <v>0.85711216353244901</v>
      </c>
      <c r="I374" s="17">
        <v>0.84416119059120398</v>
      </c>
      <c r="J374" s="17">
        <v>0.82407205951416396</v>
      </c>
      <c r="K374" s="17">
        <v>0.84120744577845097</v>
      </c>
      <c r="L374" s="17">
        <v>0.78455956546271199</v>
      </c>
      <c r="M374" s="17"/>
      <c r="N374" s="17">
        <v>0.75646212553515702</v>
      </c>
      <c r="O374" s="17">
        <v>0.83011562300438302</v>
      </c>
      <c r="P374" s="17">
        <v>0.84179825757979698</v>
      </c>
      <c r="Q374" s="17">
        <v>0.91043649314525898</v>
      </c>
      <c r="R374" s="17">
        <v>0.61029575768733402</v>
      </c>
      <c r="S374" s="17">
        <v>0.96447797570620097</v>
      </c>
      <c r="T374" s="17">
        <v>0.774239167536106</v>
      </c>
      <c r="U374" s="17">
        <v>0.73800098439639805</v>
      </c>
      <c r="V374" s="17">
        <v>0.80783382868368903</v>
      </c>
      <c r="W374" s="17">
        <v>0.87467098197218396</v>
      </c>
      <c r="X374" s="17">
        <v>0.87632666645475299</v>
      </c>
      <c r="Y374" s="17">
        <v>0.86202687028367198</v>
      </c>
      <c r="Z374" s="17">
        <v>0.778162086988891</v>
      </c>
      <c r="AA374" s="17">
        <v>0.83163622784207503</v>
      </c>
      <c r="AB374" s="17">
        <v>0.88357435924996497</v>
      </c>
      <c r="AC374" s="17">
        <v>0.76592455937302795</v>
      </c>
      <c r="AD374" s="17"/>
      <c r="AE374" s="17">
        <v>0.83858162093467203</v>
      </c>
      <c r="AF374" s="17">
        <v>0.82054083189206795</v>
      </c>
    </row>
    <row r="375" spans="2:32" x14ac:dyDescent="0.5">
      <c r="B375" t="s">
        <v>98</v>
      </c>
      <c r="C375" s="17">
        <v>6.0335634092580297E-2</v>
      </c>
      <c r="D375" s="17">
        <v>6.43654925834624E-2</v>
      </c>
      <c r="E375" s="17">
        <v>5.6710801751992099E-2</v>
      </c>
      <c r="F375" s="17"/>
      <c r="G375" s="17">
        <v>4.84915140746714E-2</v>
      </c>
      <c r="H375" s="17">
        <v>3.8496852484449798E-2</v>
      </c>
      <c r="I375" s="17">
        <v>4.8357191056812097E-2</v>
      </c>
      <c r="J375" s="17">
        <v>5.8366199503971199E-2</v>
      </c>
      <c r="K375" s="17">
        <v>5.7726029928431899E-2</v>
      </c>
      <c r="L375" s="17">
        <v>8.6659018675043206E-2</v>
      </c>
      <c r="M375" s="17"/>
      <c r="N375" s="17">
        <v>8.10624028787022E-2</v>
      </c>
      <c r="O375" s="17">
        <v>5.8788490517155699E-2</v>
      </c>
      <c r="P375" s="17">
        <v>1.7210429255927501E-2</v>
      </c>
      <c r="Q375" s="17">
        <v>3.0722281888314801E-2</v>
      </c>
      <c r="R375" s="17">
        <v>9.6704822806779306E-2</v>
      </c>
      <c r="S375" s="17">
        <v>0</v>
      </c>
      <c r="T375" s="17">
        <v>9.4192937086937295E-2</v>
      </c>
      <c r="U375" s="17">
        <v>8.7477594185677701E-2</v>
      </c>
      <c r="V375" s="17">
        <v>9.8809610324100502E-2</v>
      </c>
      <c r="W375" s="17">
        <v>4.76537568564286E-2</v>
      </c>
      <c r="X375" s="17">
        <v>1.69567655100742E-2</v>
      </c>
      <c r="Y375" s="17">
        <v>6.8986564858163998E-2</v>
      </c>
      <c r="Z375" s="17">
        <v>0.101454186906417</v>
      </c>
      <c r="AA375" s="17">
        <v>3.1341586324927298E-2</v>
      </c>
      <c r="AB375" s="17">
        <v>0</v>
      </c>
      <c r="AC375" s="17">
        <v>6.4907753153682995E-2</v>
      </c>
      <c r="AD375" s="17"/>
      <c r="AE375" s="17">
        <v>5.85181489821546E-2</v>
      </c>
      <c r="AF375" s="17">
        <v>6.1163687716398699E-2</v>
      </c>
    </row>
    <row r="376" spans="2:32" x14ac:dyDescent="0.5">
      <c r="B376" t="s">
        <v>99</v>
      </c>
      <c r="C376" s="17">
        <v>0.76585196476982298</v>
      </c>
      <c r="D376" s="17">
        <v>0.75120915254540299</v>
      </c>
      <c r="E376" s="17">
        <v>0.77896789643416797</v>
      </c>
      <c r="F376" s="17"/>
      <c r="G376" s="17">
        <v>0.79150078663989198</v>
      </c>
      <c r="H376" s="17">
        <v>0.81861531104799901</v>
      </c>
      <c r="I376" s="17">
        <v>0.79580399953439196</v>
      </c>
      <c r="J376" s="17">
        <v>0.76570586001019303</v>
      </c>
      <c r="K376" s="17">
        <v>0.78348141585001896</v>
      </c>
      <c r="L376" s="17">
        <v>0.697900546787669</v>
      </c>
      <c r="M376" s="17"/>
      <c r="N376" s="17">
        <v>0.67539972265645498</v>
      </c>
      <c r="O376" s="17">
        <v>0.77132713248722695</v>
      </c>
      <c r="P376" s="17">
        <v>0.82458782832386901</v>
      </c>
      <c r="Q376" s="17">
        <v>0.87971421125694405</v>
      </c>
      <c r="R376" s="17">
        <v>0.51359093488055496</v>
      </c>
      <c r="S376" s="17">
        <v>0.96447797570620097</v>
      </c>
      <c r="T376" s="17">
        <v>0.68004623044916901</v>
      </c>
      <c r="U376" s="17">
        <v>0.65052339021072003</v>
      </c>
      <c r="V376" s="17">
        <v>0.70902421835958895</v>
      </c>
      <c r="W376" s="17">
        <v>0.82701722511575504</v>
      </c>
      <c r="X376" s="17">
        <v>0.85936990094467802</v>
      </c>
      <c r="Y376" s="17">
        <v>0.79304030542550796</v>
      </c>
      <c r="Z376" s="17">
        <v>0.67670790008247395</v>
      </c>
      <c r="AA376" s="17">
        <v>0.80029464151714802</v>
      </c>
      <c r="AB376" s="17">
        <v>0.88357435924996497</v>
      </c>
      <c r="AC376" s="17">
        <v>0.70101680621934503</v>
      </c>
      <c r="AD376" s="17"/>
      <c r="AE376" s="17">
        <v>0.78006347195251702</v>
      </c>
      <c r="AF376" s="17">
        <v>0.75937714417567004</v>
      </c>
    </row>
    <row r="377" spans="2:32" x14ac:dyDescent="0.5">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row>
    <row r="378" spans="2:32" x14ac:dyDescent="0.5">
      <c r="B378" s="6" t="s">
        <v>202</v>
      </c>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row>
    <row r="379" spans="2:32" x14ac:dyDescent="0.5">
      <c r="B379" s="24" t="s">
        <v>57</v>
      </c>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row>
    <row r="380" spans="2:32" x14ac:dyDescent="0.5">
      <c r="B380" t="s">
        <v>92</v>
      </c>
      <c r="C380" s="17">
        <v>0.26426150798319298</v>
      </c>
      <c r="D380" s="17">
        <v>0.320442195424679</v>
      </c>
      <c r="E380" s="17">
        <v>0.20982803332178299</v>
      </c>
      <c r="F380" s="17"/>
      <c r="G380" s="17">
        <v>0.48814611045982798</v>
      </c>
      <c r="H380" s="17">
        <v>0.42751506574102699</v>
      </c>
      <c r="I380" s="17">
        <v>0.346491933775114</v>
      </c>
      <c r="J380" s="17">
        <v>0.28649524822648897</v>
      </c>
      <c r="K380" s="17">
        <v>0.188049189189124</v>
      </c>
      <c r="L380" s="17">
        <v>8.7809057144966299E-2</v>
      </c>
      <c r="M380" s="17"/>
      <c r="N380" s="17">
        <v>0.27998553817493799</v>
      </c>
      <c r="O380" s="17">
        <v>0.306459055651712</v>
      </c>
      <c r="P380" s="17">
        <v>0.175425042283848</v>
      </c>
      <c r="Q380" s="17">
        <v>0.29376109327223698</v>
      </c>
      <c r="R380" s="17">
        <v>0.216883434210873</v>
      </c>
      <c r="S380" s="17">
        <v>0.20461870348326</v>
      </c>
      <c r="T380" s="17">
        <v>0.243720460594755</v>
      </c>
      <c r="U380" s="17">
        <v>0.19230071065412399</v>
      </c>
      <c r="V380" s="17">
        <v>0.23911544126661</v>
      </c>
      <c r="W380" s="17">
        <v>0.28749249910358499</v>
      </c>
      <c r="X380" s="17">
        <v>0.34003613546545602</v>
      </c>
      <c r="Y380" s="17">
        <v>0.24659945136268899</v>
      </c>
      <c r="Z380" s="17">
        <v>0.12584299328642901</v>
      </c>
      <c r="AA380" s="17">
        <v>0.16897945370299</v>
      </c>
      <c r="AB380" s="17">
        <v>0.34795462089928703</v>
      </c>
      <c r="AC380" s="17">
        <v>0.229458781474638</v>
      </c>
      <c r="AD380" s="17"/>
      <c r="AE380" s="17">
        <v>0.38838432784561</v>
      </c>
      <c r="AF380" s="17">
        <v>0.20771064536756501</v>
      </c>
    </row>
    <row r="381" spans="2:32" x14ac:dyDescent="0.5">
      <c r="B381" t="s">
        <v>93</v>
      </c>
      <c r="C381" s="17">
        <v>0.23496047792170099</v>
      </c>
      <c r="D381" s="17">
        <v>0.21189141883972901</v>
      </c>
      <c r="E381" s="17">
        <v>0.25785845747594899</v>
      </c>
      <c r="F381" s="17"/>
      <c r="G381" s="17">
        <v>0.269944177076817</v>
      </c>
      <c r="H381" s="17">
        <v>0.29244820384890302</v>
      </c>
      <c r="I381" s="17">
        <v>0.28933785181809601</v>
      </c>
      <c r="J381" s="17">
        <v>0.254544131389079</v>
      </c>
      <c r="K381" s="17">
        <v>0.24328337727714899</v>
      </c>
      <c r="L381" s="17">
        <v>0.14140028107809599</v>
      </c>
      <c r="M381" s="17"/>
      <c r="N381" s="17">
        <v>0.18631344657500501</v>
      </c>
      <c r="O381" s="17">
        <v>0.27703957920994599</v>
      </c>
      <c r="P381" s="17">
        <v>0.22226511429458901</v>
      </c>
      <c r="Q381" s="17">
        <v>0.15532192184049001</v>
      </c>
      <c r="R381" s="17">
        <v>0.32082112836420101</v>
      </c>
      <c r="S381" s="17">
        <v>0.27268219535857402</v>
      </c>
      <c r="T381" s="17">
        <v>0.181521098286826</v>
      </c>
      <c r="U381" s="17">
        <v>0.17816867234894901</v>
      </c>
      <c r="V381" s="17">
        <v>0.20743233934848199</v>
      </c>
      <c r="W381" s="17">
        <v>0.23483647454581999</v>
      </c>
      <c r="X381" s="17">
        <v>0.31726062455625298</v>
      </c>
      <c r="Y381" s="17">
        <v>0.464538612323313</v>
      </c>
      <c r="Z381" s="17">
        <v>0.21321610786590101</v>
      </c>
      <c r="AA381" s="17">
        <v>0.38388366350427899</v>
      </c>
      <c r="AB381" s="17">
        <v>0.27115440537498697</v>
      </c>
      <c r="AC381" s="17">
        <v>0.16745973065299</v>
      </c>
      <c r="AD381" s="17"/>
      <c r="AE381" s="17">
        <v>0.25981927012487199</v>
      </c>
      <c r="AF381" s="17">
        <v>0.22363471087716999</v>
      </c>
    </row>
    <row r="382" spans="2:32" x14ac:dyDescent="0.5">
      <c r="B382" t="s">
        <v>187</v>
      </c>
      <c r="C382" s="17">
        <v>0.174770313581016</v>
      </c>
      <c r="D382" s="17">
        <v>0.19459905437241801</v>
      </c>
      <c r="E382" s="17">
        <v>0.15648264314244401</v>
      </c>
      <c r="F382" s="17"/>
      <c r="G382" s="17">
        <v>0.14076753192107999</v>
      </c>
      <c r="H382" s="17">
        <v>0.182071581599513</v>
      </c>
      <c r="I382" s="17">
        <v>0.17377587938563799</v>
      </c>
      <c r="J382" s="17">
        <v>0.20046509895207901</v>
      </c>
      <c r="K382" s="17">
        <v>0.15562292004963499</v>
      </c>
      <c r="L382" s="17">
        <v>0.179730682317149</v>
      </c>
      <c r="M382" s="17"/>
      <c r="N382" s="17">
        <v>0.18581410984371699</v>
      </c>
      <c r="O382" s="17">
        <v>0.16188671825780099</v>
      </c>
      <c r="P382" s="17">
        <v>0.114020929180187</v>
      </c>
      <c r="Q382" s="17">
        <v>0.214448649982867</v>
      </c>
      <c r="R382" s="17">
        <v>9.6704822806779306E-2</v>
      </c>
      <c r="S382" s="17">
        <v>0.22362944369960899</v>
      </c>
      <c r="T382" s="17">
        <v>0.20013613865115201</v>
      </c>
      <c r="U382" s="17">
        <v>0.13762055981243901</v>
      </c>
      <c r="V382" s="17">
        <v>0.24081547834554701</v>
      </c>
      <c r="W382" s="17">
        <v>0.18372535370882201</v>
      </c>
      <c r="X382" s="17">
        <v>8.7692281052455606E-2</v>
      </c>
      <c r="Y382" s="17">
        <v>7.4842093385013797E-2</v>
      </c>
      <c r="Z382" s="17">
        <v>0.14284272828047401</v>
      </c>
      <c r="AA382" s="17">
        <v>0.197679671034064</v>
      </c>
      <c r="AB382" s="17">
        <v>0.13590250192791101</v>
      </c>
      <c r="AC382" s="17">
        <v>0.17074038824538701</v>
      </c>
      <c r="AD382" s="17"/>
      <c r="AE382" s="17">
        <v>0.16047957479449201</v>
      </c>
      <c r="AF382" s="17">
        <v>0.181281232416797</v>
      </c>
    </row>
    <row r="383" spans="2:32" x14ac:dyDescent="0.5">
      <c r="B383" t="s">
        <v>95</v>
      </c>
      <c r="C383" s="17">
        <v>9.4901436563729402E-2</v>
      </c>
      <c r="D383" s="17">
        <v>8.0179228030083094E-2</v>
      </c>
      <c r="E383" s="17">
        <v>0.107375072076187</v>
      </c>
      <c r="F383" s="17"/>
      <c r="G383" s="17">
        <v>3.4256640040588197E-2</v>
      </c>
      <c r="H383" s="17">
        <v>4.1073596401000501E-2</v>
      </c>
      <c r="I383" s="17">
        <v>6.7730784598104804E-2</v>
      </c>
      <c r="J383" s="17">
        <v>7.7655406483771797E-2</v>
      </c>
      <c r="K383" s="17">
        <v>0.14334141374880999</v>
      </c>
      <c r="L383" s="17">
        <v>0.13872529551478699</v>
      </c>
      <c r="M383" s="17"/>
      <c r="N383" s="17">
        <v>9.1599020195637898E-2</v>
      </c>
      <c r="O383" s="17">
        <v>4.8417912518330102E-2</v>
      </c>
      <c r="P383" s="17">
        <v>9.4631841916405196E-2</v>
      </c>
      <c r="Q383" s="17">
        <v>9.3872106750227599E-2</v>
      </c>
      <c r="R383" s="17">
        <v>9.1061983169710106E-2</v>
      </c>
      <c r="S383" s="17">
        <v>0.112555838785453</v>
      </c>
      <c r="T383" s="17">
        <v>0.1663399224488</v>
      </c>
      <c r="U383" s="17">
        <v>9.1722964414753305E-2</v>
      </c>
      <c r="V383" s="17">
        <v>0.105656532478114</v>
      </c>
      <c r="W383" s="17">
        <v>0.11435270598725999</v>
      </c>
      <c r="X383" s="17">
        <v>7.3677975012036004E-2</v>
      </c>
      <c r="Y383" s="17">
        <v>6.8986564858163998E-2</v>
      </c>
      <c r="Z383" s="17">
        <v>6.9387736806120204E-2</v>
      </c>
      <c r="AA383" s="17">
        <v>6.5730213374264698E-2</v>
      </c>
      <c r="AB383" s="17">
        <v>7.3812968537821197E-2</v>
      </c>
      <c r="AC383" s="17">
        <v>0.13234361033605299</v>
      </c>
      <c r="AD383" s="17"/>
      <c r="AE383" s="17">
        <v>7.6108308470379096E-2</v>
      </c>
      <c r="AF383" s="17">
        <v>0.103463662318051</v>
      </c>
    </row>
    <row r="384" spans="2:32" x14ac:dyDescent="0.5">
      <c r="B384" t="s">
        <v>96</v>
      </c>
      <c r="C384" s="17">
        <v>0.163850263257001</v>
      </c>
      <c r="D384" s="17">
        <v>0.13360110715656601</v>
      </c>
      <c r="E384" s="17">
        <v>0.19334135486670301</v>
      </c>
      <c r="F384" s="17"/>
      <c r="G384" s="17">
        <v>3.8566056749021298E-2</v>
      </c>
      <c r="H384" s="17">
        <v>4.4296912728796801E-2</v>
      </c>
      <c r="I384" s="17">
        <v>6.96388634227917E-2</v>
      </c>
      <c r="J384" s="17">
        <v>0.12506802508306999</v>
      </c>
      <c r="K384" s="17">
        <v>0.21337553247375199</v>
      </c>
      <c r="L384" s="17">
        <v>0.31779194988766202</v>
      </c>
      <c r="M384" s="17"/>
      <c r="N384" s="17">
        <v>0.195997291961895</v>
      </c>
      <c r="O384" s="17">
        <v>0.16011883069044799</v>
      </c>
      <c r="P384" s="17">
        <v>0.28987385830231299</v>
      </c>
      <c r="Q384" s="17">
        <v>0.242596228154178</v>
      </c>
      <c r="R384" s="17">
        <v>0.183466648278727</v>
      </c>
      <c r="S384" s="17">
        <v>0.147356437815578</v>
      </c>
      <c r="T384" s="17">
        <v>0.151103479572891</v>
      </c>
      <c r="U384" s="17">
        <v>0.18208481768932699</v>
      </c>
      <c r="V384" s="17">
        <v>0.12945338337443299</v>
      </c>
      <c r="W384" s="17">
        <v>0.101944069956572</v>
      </c>
      <c r="X384" s="17">
        <v>0.12799434557458</v>
      </c>
      <c r="Y384" s="17">
        <v>6.8986564858163998E-2</v>
      </c>
      <c r="Z384" s="17">
        <v>0.28747918556195101</v>
      </c>
      <c r="AA384" s="17">
        <v>0.15284615385879599</v>
      </c>
      <c r="AB384" s="17">
        <v>0.17117550325999401</v>
      </c>
      <c r="AC384" s="17">
        <v>0.26896106687409299</v>
      </c>
      <c r="AD384" s="17"/>
      <c r="AE384" s="17">
        <v>7.5637921593024904E-2</v>
      </c>
      <c r="AF384" s="17">
        <v>0.20404016564539201</v>
      </c>
    </row>
    <row r="385" spans="2:32" x14ac:dyDescent="0.5">
      <c r="B385" t="s">
        <v>76</v>
      </c>
      <c r="C385" s="17">
        <v>6.7256000693359894E-2</v>
      </c>
      <c r="D385" s="17">
        <v>5.9286996176524998E-2</v>
      </c>
      <c r="E385" s="17">
        <v>7.5114439116934106E-2</v>
      </c>
      <c r="F385" s="17"/>
      <c r="G385" s="17">
        <v>2.8319483752665998E-2</v>
      </c>
      <c r="H385" s="17">
        <v>1.259463968076E-2</v>
      </c>
      <c r="I385" s="17">
        <v>5.3024687000255803E-2</v>
      </c>
      <c r="J385" s="17">
        <v>5.5772089865511999E-2</v>
      </c>
      <c r="K385" s="17">
        <v>5.6327567261529599E-2</v>
      </c>
      <c r="L385" s="17">
        <v>0.13454273405733899</v>
      </c>
      <c r="M385" s="17"/>
      <c r="N385" s="17">
        <v>6.0290593248806E-2</v>
      </c>
      <c r="O385" s="17">
        <v>4.6077903671763502E-2</v>
      </c>
      <c r="P385" s="17">
        <v>0.103783214022658</v>
      </c>
      <c r="Q385" s="17">
        <v>0</v>
      </c>
      <c r="R385" s="17">
        <v>9.1061983169710106E-2</v>
      </c>
      <c r="S385" s="17">
        <v>3.9157380857525501E-2</v>
      </c>
      <c r="T385" s="17">
        <v>5.7178900445575102E-2</v>
      </c>
      <c r="U385" s="17">
        <v>0.218102275080408</v>
      </c>
      <c r="V385" s="17">
        <v>7.75268251868131E-2</v>
      </c>
      <c r="W385" s="17">
        <v>7.7648896697940395E-2</v>
      </c>
      <c r="X385" s="17">
        <v>5.3338638339219598E-2</v>
      </c>
      <c r="Y385" s="17">
        <v>7.6046713212655506E-2</v>
      </c>
      <c r="Z385" s="17">
        <v>0.16123124819912499</v>
      </c>
      <c r="AA385" s="17">
        <v>3.08808445256065E-2</v>
      </c>
      <c r="AB385" s="17">
        <v>0</v>
      </c>
      <c r="AC385" s="17">
        <v>3.1036422416839099E-2</v>
      </c>
      <c r="AD385" s="17"/>
      <c r="AE385" s="17">
        <v>3.9570597171621702E-2</v>
      </c>
      <c r="AF385" s="17">
        <v>7.9869583375025199E-2</v>
      </c>
    </row>
    <row r="386" spans="2:32" x14ac:dyDescent="0.5">
      <c r="B386" t="s">
        <v>97</v>
      </c>
      <c r="C386" s="17">
        <v>0.49922198590489397</v>
      </c>
      <c r="D386" s="17">
        <v>0.53233361426440795</v>
      </c>
      <c r="E386" s="17">
        <v>0.467686490797732</v>
      </c>
      <c r="F386" s="17"/>
      <c r="G386" s="17">
        <v>0.75809028753664498</v>
      </c>
      <c r="H386" s="17">
        <v>0.71996326958992996</v>
      </c>
      <c r="I386" s="17">
        <v>0.63582978559321002</v>
      </c>
      <c r="J386" s="17">
        <v>0.54103937961556703</v>
      </c>
      <c r="K386" s="17">
        <v>0.43133256646627299</v>
      </c>
      <c r="L386" s="17">
        <v>0.229209338223063</v>
      </c>
      <c r="M386" s="17"/>
      <c r="N386" s="17">
        <v>0.46629898474994402</v>
      </c>
      <c r="O386" s="17">
        <v>0.58349863486165798</v>
      </c>
      <c r="P386" s="17">
        <v>0.39769015657843698</v>
      </c>
      <c r="Q386" s="17">
        <v>0.44908301511272702</v>
      </c>
      <c r="R386" s="17">
        <v>0.53770456257507304</v>
      </c>
      <c r="S386" s="17">
        <v>0.47730089884183402</v>
      </c>
      <c r="T386" s="17">
        <v>0.42524155888158099</v>
      </c>
      <c r="U386" s="17">
        <v>0.37046938300307303</v>
      </c>
      <c r="V386" s="17">
        <v>0.44654778061509298</v>
      </c>
      <c r="W386" s="17">
        <v>0.522328973649405</v>
      </c>
      <c r="X386" s="17">
        <v>0.657296760021709</v>
      </c>
      <c r="Y386" s="17">
        <v>0.71113806368600296</v>
      </c>
      <c r="Z386" s="17">
        <v>0.33905910115233001</v>
      </c>
      <c r="AA386" s="17">
        <v>0.55286311720726899</v>
      </c>
      <c r="AB386" s="17">
        <v>0.619109026274274</v>
      </c>
      <c r="AC386" s="17">
        <v>0.39691851212762802</v>
      </c>
      <c r="AD386" s="17"/>
      <c r="AE386" s="17">
        <v>0.64820359797048199</v>
      </c>
      <c r="AF386" s="17">
        <v>0.43134535624473502</v>
      </c>
    </row>
    <row r="387" spans="2:32" x14ac:dyDescent="0.5">
      <c r="B387" t="s">
        <v>98</v>
      </c>
      <c r="C387" s="17">
        <v>0.25875169982072999</v>
      </c>
      <c r="D387" s="17">
        <v>0.21378033518664899</v>
      </c>
      <c r="E387" s="17">
        <v>0.30071642694289002</v>
      </c>
      <c r="F387" s="17"/>
      <c r="G387" s="17">
        <v>7.2822696789609495E-2</v>
      </c>
      <c r="H387" s="17">
        <v>8.5370509129797295E-2</v>
      </c>
      <c r="I387" s="17">
        <v>0.13736964802089599</v>
      </c>
      <c r="J387" s="17">
        <v>0.202723431566841</v>
      </c>
      <c r="K387" s="17">
        <v>0.356716946222562</v>
      </c>
      <c r="L387" s="17">
        <v>0.45651724540244898</v>
      </c>
      <c r="M387" s="17"/>
      <c r="N387" s="17">
        <v>0.28759631215753301</v>
      </c>
      <c r="O387" s="17">
        <v>0.20853674320877799</v>
      </c>
      <c r="P387" s="17">
        <v>0.38450570021871799</v>
      </c>
      <c r="Q387" s="17">
        <v>0.33646833490440498</v>
      </c>
      <c r="R387" s="17">
        <v>0.27452863144843698</v>
      </c>
      <c r="S387" s="17">
        <v>0.259912276601032</v>
      </c>
      <c r="T387" s="17">
        <v>0.31744340202169102</v>
      </c>
      <c r="U387" s="17">
        <v>0.27380778210408002</v>
      </c>
      <c r="V387" s="17">
        <v>0.23510991585254701</v>
      </c>
      <c r="W387" s="17">
        <v>0.21629677594383201</v>
      </c>
      <c r="X387" s="17">
        <v>0.20167232058661599</v>
      </c>
      <c r="Y387" s="17">
        <v>0.137973129716328</v>
      </c>
      <c r="Z387" s="17">
        <v>0.35686692236807099</v>
      </c>
      <c r="AA387" s="17">
        <v>0.21857636723306101</v>
      </c>
      <c r="AB387" s="17">
        <v>0.24498847179781599</v>
      </c>
      <c r="AC387" s="17">
        <v>0.40130467721014601</v>
      </c>
      <c r="AD387" s="17"/>
      <c r="AE387" s="17">
        <v>0.15174623006340399</v>
      </c>
      <c r="AF387" s="17">
        <v>0.307503827963442</v>
      </c>
    </row>
    <row r="388" spans="2:32" x14ac:dyDescent="0.5">
      <c r="B388" t="s">
        <v>99</v>
      </c>
      <c r="C388" s="17">
        <v>0.24047028608416399</v>
      </c>
      <c r="D388" s="17">
        <v>0.31855327907775799</v>
      </c>
      <c r="E388" s="17">
        <v>0.166970063854842</v>
      </c>
      <c r="F388" s="17"/>
      <c r="G388" s="17">
        <v>0.68526759074703603</v>
      </c>
      <c r="H388" s="17">
        <v>0.63459276046013202</v>
      </c>
      <c r="I388" s="17">
        <v>0.498460137572313</v>
      </c>
      <c r="J388" s="17">
        <v>0.338315948048726</v>
      </c>
      <c r="K388" s="17">
        <v>7.4615620243711295E-2</v>
      </c>
      <c r="L388" s="17">
        <v>-0.22730790717938601</v>
      </c>
      <c r="M388" s="17"/>
      <c r="N388" s="17">
        <v>0.17870267259240999</v>
      </c>
      <c r="O388" s="17">
        <v>0.37496189165288002</v>
      </c>
      <c r="P388" s="17">
        <v>1.31844563597192E-2</v>
      </c>
      <c r="Q388" s="17">
        <v>0.11261468020832199</v>
      </c>
      <c r="R388" s="17">
        <v>0.26317593112663601</v>
      </c>
      <c r="S388" s="17">
        <v>0.21738862224080199</v>
      </c>
      <c r="T388" s="17">
        <v>0.10779815685989</v>
      </c>
      <c r="U388" s="17">
        <v>9.6661600898992506E-2</v>
      </c>
      <c r="V388" s="17">
        <v>0.211437864762546</v>
      </c>
      <c r="W388" s="17">
        <v>0.30603219770557299</v>
      </c>
      <c r="X388" s="17">
        <v>0.45562443943509401</v>
      </c>
      <c r="Y388" s="17">
        <v>0.57316493396967505</v>
      </c>
      <c r="Z388" s="17">
        <v>-1.7807821215741398E-2</v>
      </c>
      <c r="AA388" s="17">
        <v>0.33428674997420799</v>
      </c>
      <c r="AB388" s="17">
        <v>0.37412055447645798</v>
      </c>
      <c r="AC388" s="17">
        <v>-4.3861650825183802E-3</v>
      </c>
      <c r="AD388" s="17"/>
      <c r="AE388" s="17">
        <v>0.49645736790707801</v>
      </c>
      <c r="AF388" s="17">
        <v>0.123841528281293</v>
      </c>
    </row>
    <row r="389" spans="2:32" x14ac:dyDescent="0.5">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row>
    <row r="390" spans="2:32" x14ac:dyDescent="0.5">
      <c r="B390" s="6" t="s">
        <v>203</v>
      </c>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row>
    <row r="391" spans="2:32" x14ac:dyDescent="0.5">
      <c r="B391" s="24" t="s">
        <v>57</v>
      </c>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row>
    <row r="392" spans="2:32" x14ac:dyDescent="0.5">
      <c r="B392" t="s">
        <v>92</v>
      </c>
      <c r="C392" s="17">
        <v>0.463429880826848</v>
      </c>
      <c r="D392" s="17">
        <v>0.54132122196712096</v>
      </c>
      <c r="E392" s="17">
        <v>0.38900198622750798</v>
      </c>
      <c r="F392" s="17"/>
      <c r="G392" s="17">
        <v>0.61908707173397803</v>
      </c>
      <c r="H392" s="17">
        <v>0.605469797226174</v>
      </c>
      <c r="I392" s="17">
        <v>0.48643235506985799</v>
      </c>
      <c r="J392" s="17">
        <v>0.46985621432941799</v>
      </c>
      <c r="K392" s="17">
        <v>0.43262742241152502</v>
      </c>
      <c r="L392" s="17">
        <v>0.33399434313647097</v>
      </c>
      <c r="M392" s="17"/>
      <c r="N392" s="17">
        <v>0.408747077211359</v>
      </c>
      <c r="O392" s="17">
        <v>0.50386072925371095</v>
      </c>
      <c r="P392" s="17">
        <v>0.47567476628855498</v>
      </c>
      <c r="Q392" s="17">
        <v>0.41548660278118299</v>
      </c>
      <c r="R392" s="17">
        <v>0.49646282876241299</v>
      </c>
      <c r="S392" s="17">
        <v>0.466996174558445</v>
      </c>
      <c r="T392" s="17">
        <v>0.393394985162696</v>
      </c>
      <c r="U392" s="17">
        <v>0.38240880688495898</v>
      </c>
      <c r="V392" s="17">
        <v>0.34245922882674001</v>
      </c>
      <c r="W392" s="17">
        <v>0.51945182141917501</v>
      </c>
      <c r="X392" s="17">
        <v>0.48850003475724402</v>
      </c>
      <c r="Y392" s="17">
        <v>0.56720501329395001</v>
      </c>
      <c r="Z392" s="17">
        <v>0.431433918266873</v>
      </c>
      <c r="AA392" s="17">
        <v>0.59536349685094503</v>
      </c>
      <c r="AB392" s="17">
        <v>0.60668256164538903</v>
      </c>
      <c r="AC392" s="17">
        <v>0.40621020438538602</v>
      </c>
      <c r="AD392" s="17"/>
      <c r="AE392" s="17">
        <v>0.54216878671961</v>
      </c>
      <c r="AF392" s="17">
        <v>0.427556114386623</v>
      </c>
    </row>
    <row r="393" spans="2:32" x14ac:dyDescent="0.5">
      <c r="B393" t="s">
        <v>93</v>
      </c>
      <c r="C393" s="17">
        <v>0.192021139517422</v>
      </c>
      <c r="D393" s="17">
        <v>0.20586668301038699</v>
      </c>
      <c r="E393" s="17">
        <v>0.17757492645452899</v>
      </c>
      <c r="F393" s="17"/>
      <c r="G393" s="17">
        <v>0.13595561294559</v>
      </c>
      <c r="H393" s="17">
        <v>0.16663896485513399</v>
      </c>
      <c r="I393" s="17">
        <v>0.19536947894153101</v>
      </c>
      <c r="J393" s="17">
        <v>0.20793521516262101</v>
      </c>
      <c r="K393" s="17">
        <v>0.221348240996532</v>
      </c>
      <c r="L393" s="17">
        <v>0.193163341494624</v>
      </c>
      <c r="M393" s="17"/>
      <c r="N393" s="17">
        <v>0.18796399075736001</v>
      </c>
      <c r="O393" s="17">
        <v>0.17829525417470601</v>
      </c>
      <c r="P393" s="17">
        <v>0.229728915059879</v>
      </c>
      <c r="Q393" s="17">
        <v>0.15762952376393999</v>
      </c>
      <c r="R393" s="17">
        <v>0</v>
      </c>
      <c r="S393" s="17">
        <v>0.15297612248293299</v>
      </c>
      <c r="T393" s="17">
        <v>9.9772061466487094E-2</v>
      </c>
      <c r="U393" s="17">
        <v>0.26335677982168698</v>
      </c>
      <c r="V393" s="17">
        <v>0.21989229848665601</v>
      </c>
      <c r="W393" s="17">
        <v>0.22924912100506301</v>
      </c>
      <c r="X393" s="17">
        <v>0.13539818431009801</v>
      </c>
      <c r="Y393" s="17">
        <v>0.28776170863522998</v>
      </c>
      <c r="Z393" s="17">
        <v>0.208353865208666</v>
      </c>
      <c r="AA393" s="17">
        <v>0.108053409913733</v>
      </c>
      <c r="AB393" s="17">
        <v>0.218089967097018</v>
      </c>
      <c r="AC393" s="17">
        <v>0.25040761100418202</v>
      </c>
      <c r="AD393" s="17"/>
      <c r="AE393" s="17">
        <v>0.21476665273850801</v>
      </c>
      <c r="AF393" s="17">
        <v>0.181658190990203</v>
      </c>
    </row>
    <row r="394" spans="2:32" x14ac:dyDescent="0.5">
      <c r="B394" t="s">
        <v>187</v>
      </c>
      <c r="C394" s="17">
        <v>0.124433511201597</v>
      </c>
      <c r="D394" s="17">
        <v>0.104452742311539</v>
      </c>
      <c r="E394" s="17">
        <v>0.14397350834071801</v>
      </c>
      <c r="F394" s="17"/>
      <c r="G394" s="17">
        <v>0.16301569215259201</v>
      </c>
      <c r="H394" s="17">
        <v>0.117990122413523</v>
      </c>
      <c r="I394" s="17">
        <v>0.128335199190074</v>
      </c>
      <c r="J394" s="17">
        <v>0.11821006223180899</v>
      </c>
      <c r="K394" s="17">
        <v>0.11434589098053501</v>
      </c>
      <c r="L394" s="17">
        <v>0.123851189746332</v>
      </c>
      <c r="M394" s="17"/>
      <c r="N394" s="17">
        <v>0.115376592944975</v>
      </c>
      <c r="O394" s="17">
        <v>0.116124054362769</v>
      </c>
      <c r="P394" s="17">
        <v>0.100563075678402</v>
      </c>
      <c r="Q394" s="17">
        <v>0.21104566269002101</v>
      </c>
      <c r="R394" s="17">
        <v>0.31577036526109697</v>
      </c>
      <c r="S394" s="17">
        <v>0.15908450099624699</v>
      </c>
      <c r="T394" s="17">
        <v>0.23683522323136399</v>
      </c>
      <c r="U394" s="17">
        <v>0.17908505507560399</v>
      </c>
      <c r="V394" s="17">
        <v>0.122305799257878</v>
      </c>
      <c r="W394" s="17">
        <v>8.6477653854934694E-2</v>
      </c>
      <c r="X394" s="17">
        <v>0.14208207934365299</v>
      </c>
      <c r="Y394" s="17">
        <v>7.6046713212655506E-2</v>
      </c>
      <c r="Z394" s="17">
        <v>8.9361741032305098E-2</v>
      </c>
      <c r="AA394" s="17">
        <v>0.20163087474733099</v>
      </c>
      <c r="AB394" s="17">
        <v>3.2009225988168501E-2</v>
      </c>
      <c r="AC394" s="17">
        <v>0.13110764607425399</v>
      </c>
      <c r="AD394" s="17"/>
      <c r="AE394" s="17">
        <v>0.102839162814555</v>
      </c>
      <c r="AF394" s="17">
        <v>0.13427198433863399</v>
      </c>
    </row>
    <row r="395" spans="2:32" x14ac:dyDescent="0.5">
      <c r="B395" t="s">
        <v>95</v>
      </c>
      <c r="C395" s="17">
        <v>5.3656249219497597E-2</v>
      </c>
      <c r="D395" s="17">
        <v>2.9599301598967499E-2</v>
      </c>
      <c r="E395" s="17">
        <v>7.6826672130568902E-2</v>
      </c>
      <c r="F395" s="17"/>
      <c r="G395" s="17">
        <v>0</v>
      </c>
      <c r="H395" s="17">
        <v>5.8060381448516697E-2</v>
      </c>
      <c r="I395" s="17">
        <v>3.9427124907894497E-2</v>
      </c>
      <c r="J395" s="17">
        <v>5.4852184471102003E-2</v>
      </c>
      <c r="K395" s="17">
        <v>7.3498571859186707E-2</v>
      </c>
      <c r="L395" s="17">
        <v>6.2708962973854698E-2</v>
      </c>
      <c r="M395" s="17"/>
      <c r="N395" s="17">
        <v>3.6064836288498901E-2</v>
      </c>
      <c r="O395" s="17">
        <v>5.5069070182735602E-2</v>
      </c>
      <c r="P395" s="17">
        <v>1.8187446724955598E-2</v>
      </c>
      <c r="Q395" s="17">
        <v>9.5145223318089903E-2</v>
      </c>
      <c r="R395" s="17">
        <v>0.18776680597648901</v>
      </c>
      <c r="S395" s="17">
        <v>0.15180737275241299</v>
      </c>
      <c r="T395" s="17">
        <v>7.4061905016267901E-2</v>
      </c>
      <c r="U395" s="17">
        <v>4.3791444902957402E-2</v>
      </c>
      <c r="V395" s="17">
        <v>0.116306755352724</v>
      </c>
      <c r="W395" s="17">
        <v>4.2286862874857702E-2</v>
      </c>
      <c r="X395" s="17">
        <v>1.8600642473654901E-2</v>
      </c>
      <c r="Y395" s="17">
        <v>0</v>
      </c>
      <c r="Z395" s="17">
        <v>1.7365053029900001E-2</v>
      </c>
      <c r="AA395" s="17">
        <v>0</v>
      </c>
      <c r="AB395" s="17">
        <v>3.5285079549706798E-2</v>
      </c>
      <c r="AC395" s="17">
        <v>7.2197145208661204E-2</v>
      </c>
      <c r="AD395" s="17"/>
      <c r="AE395" s="17">
        <v>4.6268828042014098E-2</v>
      </c>
      <c r="AF395" s="17">
        <v>5.7021988416808098E-2</v>
      </c>
    </row>
    <row r="396" spans="2:32" x14ac:dyDescent="0.5">
      <c r="B396" t="s">
        <v>96</v>
      </c>
      <c r="C396" s="17">
        <v>8.9059199838233002E-2</v>
      </c>
      <c r="D396" s="17">
        <v>5.4707942922743703E-2</v>
      </c>
      <c r="E396" s="17">
        <v>0.12219061767995899</v>
      </c>
      <c r="F396" s="17"/>
      <c r="G396" s="17">
        <v>4.2745683462939901E-2</v>
      </c>
      <c r="H396" s="17">
        <v>3.8784871353375397E-2</v>
      </c>
      <c r="I396" s="17">
        <v>6.2343433968637299E-2</v>
      </c>
      <c r="J396" s="17">
        <v>7.2073623915024101E-2</v>
      </c>
      <c r="K396" s="17">
        <v>0.102581208878552</v>
      </c>
      <c r="L396" s="17">
        <v>0.14985400845331701</v>
      </c>
      <c r="M396" s="17"/>
      <c r="N396" s="17">
        <v>0.142039982030601</v>
      </c>
      <c r="O396" s="17">
        <v>7.7257405440462196E-2</v>
      </c>
      <c r="P396" s="17">
        <v>0.11325429557647</v>
      </c>
      <c r="Q396" s="17">
        <v>9.2755776250720304E-2</v>
      </c>
      <c r="R396" s="17">
        <v>0</v>
      </c>
      <c r="S396" s="17">
        <v>3.5522024293798998E-2</v>
      </c>
      <c r="T396" s="17">
        <v>0.116616698015178</v>
      </c>
      <c r="U396" s="17">
        <v>8.7372298565440695E-2</v>
      </c>
      <c r="V396" s="17">
        <v>9.3871920223645197E-2</v>
      </c>
      <c r="W396" s="17">
        <v>5.2107976891166002E-2</v>
      </c>
      <c r="X396" s="17">
        <v>7.3632892910660497E-2</v>
      </c>
      <c r="Y396" s="17">
        <v>6.8986564858163998E-2</v>
      </c>
      <c r="Z396" s="17">
        <v>0.18282611641568</v>
      </c>
      <c r="AA396" s="17">
        <v>3.2301902742358703E-2</v>
      </c>
      <c r="AB396" s="17">
        <v>7.0400474616769501E-2</v>
      </c>
      <c r="AC396" s="17">
        <v>6.8425436736349696E-2</v>
      </c>
      <c r="AD396" s="17"/>
      <c r="AE396" s="17">
        <v>4.8548326513360503E-2</v>
      </c>
      <c r="AF396" s="17">
        <v>0.10751611883486301</v>
      </c>
    </row>
    <row r="397" spans="2:32" x14ac:dyDescent="0.5">
      <c r="B397" t="s">
        <v>76</v>
      </c>
      <c r="C397" s="17">
        <v>7.7400019396402203E-2</v>
      </c>
      <c r="D397" s="17">
        <v>6.4052108189241799E-2</v>
      </c>
      <c r="E397" s="17">
        <v>9.0432289166717E-2</v>
      </c>
      <c r="F397" s="17"/>
      <c r="G397" s="17">
        <v>3.91959397049002E-2</v>
      </c>
      <c r="H397" s="17">
        <v>1.3055862703277601E-2</v>
      </c>
      <c r="I397" s="17">
        <v>8.8092407922005594E-2</v>
      </c>
      <c r="J397" s="17">
        <v>7.7072699890025506E-2</v>
      </c>
      <c r="K397" s="17">
        <v>5.5598664873669101E-2</v>
      </c>
      <c r="L397" s="17">
        <v>0.136428154195401</v>
      </c>
      <c r="M397" s="17"/>
      <c r="N397" s="17">
        <v>0.109807520767207</v>
      </c>
      <c r="O397" s="17">
        <v>6.9393486585616296E-2</v>
      </c>
      <c r="P397" s="17">
        <v>6.2591500671739006E-2</v>
      </c>
      <c r="Q397" s="17">
        <v>2.7937211196046099E-2</v>
      </c>
      <c r="R397" s="17">
        <v>0</v>
      </c>
      <c r="S397" s="17">
        <v>3.3613804916162997E-2</v>
      </c>
      <c r="T397" s="17">
        <v>7.9319127108007204E-2</v>
      </c>
      <c r="U397" s="17">
        <v>4.3985614749351497E-2</v>
      </c>
      <c r="V397" s="17">
        <v>0.105163997852356</v>
      </c>
      <c r="W397" s="17">
        <v>7.0426563954803303E-2</v>
      </c>
      <c r="X397" s="17">
        <v>0.14178616620468901</v>
      </c>
      <c r="Y397" s="17">
        <v>0</v>
      </c>
      <c r="Z397" s="17">
        <v>7.0659306046575901E-2</v>
      </c>
      <c r="AA397" s="17">
        <v>6.2650315745632998E-2</v>
      </c>
      <c r="AB397" s="17">
        <v>3.7532691102948199E-2</v>
      </c>
      <c r="AC397" s="17">
        <v>7.1651956591168006E-2</v>
      </c>
      <c r="AD397" s="17"/>
      <c r="AE397" s="17">
        <v>4.5408243171952599E-2</v>
      </c>
      <c r="AF397" s="17">
        <v>9.1975603032869002E-2</v>
      </c>
    </row>
    <row r="398" spans="2:32" x14ac:dyDescent="0.5">
      <c r="B398" t="s">
        <v>97</v>
      </c>
      <c r="C398" s="17">
        <v>0.65545102034427005</v>
      </c>
      <c r="D398" s="17">
        <v>0.74718790497750898</v>
      </c>
      <c r="E398" s="17">
        <v>0.56657691268203703</v>
      </c>
      <c r="F398" s="17"/>
      <c r="G398" s="17">
        <v>0.75504268467956803</v>
      </c>
      <c r="H398" s="17">
        <v>0.77210876208130697</v>
      </c>
      <c r="I398" s="17">
        <v>0.68180183401138805</v>
      </c>
      <c r="J398" s="17">
        <v>0.67779142949203897</v>
      </c>
      <c r="K398" s="17">
        <v>0.65397566340805702</v>
      </c>
      <c r="L398" s="17">
        <v>0.52715768463109502</v>
      </c>
      <c r="M398" s="17"/>
      <c r="N398" s="17">
        <v>0.59671106796871898</v>
      </c>
      <c r="O398" s="17">
        <v>0.68215598342841699</v>
      </c>
      <c r="P398" s="17">
        <v>0.70540368134843401</v>
      </c>
      <c r="Q398" s="17">
        <v>0.57311612654512301</v>
      </c>
      <c r="R398" s="17">
        <v>0.49646282876241299</v>
      </c>
      <c r="S398" s="17">
        <v>0.61997229704137702</v>
      </c>
      <c r="T398" s="17">
        <v>0.49316704662918298</v>
      </c>
      <c r="U398" s="17">
        <v>0.64576558670664597</v>
      </c>
      <c r="V398" s="17">
        <v>0.56235152731339699</v>
      </c>
      <c r="W398" s="17">
        <v>0.74870094242423801</v>
      </c>
      <c r="X398" s="17">
        <v>0.623898219067342</v>
      </c>
      <c r="Y398" s="17">
        <v>0.85496672192918099</v>
      </c>
      <c r="Z398" s="17">
        <v>0.639787783475539</v>
      </c>
      <c r="AA398" s="17">
        <v>0.70341690676467805</v>
      </c>
      <c r="AB398" s="17">
        <v>0.82477252874240703</v>
      </c>
      <c r="AC398" s="17">
        <v>0.65661781538956698</v>
      </c>
      <c r="AD398" s="17"/>
      <c r="AE398" s="17">
        <v>0.75693543945811803</v>
      </c>
      <c r="AF398" s="17">
        <v>0.60921430537682597</v>
      </c>
    </row>
    <row r="399" spans="2:32" x14ac:dyDescent="0.5">
      <c r="B399" t="s">
        <v>98</v>
      </c>
      <c r="C399" s="17">
        <v>0.14271544905773101</v>
      </c>
      <c r="D399" s="17">
        <v>8.4307244521711205E-2</v>
      </c>
      <c r="E399" s="17">
        <v>0.19901728981052799</v>
      </c>
      <c r="F399" s="17"/>
      <c r="G399" s="17">
        <v>4.2745683462939901E-2</v>
      </c>
      <c r="H399" s="17">
        <v>9.6845252801892004E-2</v>
      </c>
      <c r="I399" s="17">
        <v>0.101770558876532</v>
      </c>
      <c r="J399" s="17">
        <v>0.12692580838612599</v>
      </c>
      <c r="K399" s="17">
        <v>0.176079780737739</v>
      </c>
      <c r="L399" s="17">
        <v>0.21256297142717201</v>
      </c>
      <c r="M399" s="17"/>
      <c r="N399" s="17">
        <v>0.17810481831909999</v>
      </c>
      <c r="O399" s="17">
        <v>0.13232647562319799</v>
      </c>
      <c r="P399" s="17">
        <v>0.131441742301425</v>
      </c>
      <c r="Q399" s="17">
        <v>0.18790099956881001</v>
      </c>
      <c r="R399" s="17">
        <v>0.18776680597648901</v>
      </c>
      <c r="S399" s="17">
        <v>0.18732939704621199</v>
      </c>
      <c r="T399" s="17">
        <v>0.19067860303144599</v>
      </c>
      <c r="U399" s="17">
        <v>0.13116374346839799</v>
      </c>
      <c r="V399" s="17">
        <v>0.21017867557636899</v>
      </c>
      <c r="W399" s="17">
        <v>9.4394839766023697E-2</v>
      </c>
      <c r="X399" s="17">
        <v>9.2233535384315404E-2</v>
      </c>
      <c r="Y399" s="17">
        <v>6.8986564858163998E-2</v>
      </c>
      <c r="Z399" s="17">
        <v>0.20019116944557999</v>
      </c>
      <c r="AA399" s="17">
        <v>3.2301902742358703E-2</v>
      </c>
      <c r="AB399" s="17">
        <v>0.105685554166476</v>
      </c>
      <c r="AC399" s="17">
        <v>0.14062258194501101</v>
      </c>
      <c r="AD399" s="17"/>
      <c r="AE399" s="17">
        <v>9.4817154555374594E-2</v>
      </c>
      <c r="AF399" s="17">
        <v>0.16453810725167201</v>
      </c>
    </row>
    <row r="400" spans="2:32" x14ac:dyDescent="0.5">
      <c r="B400" t="s">
        <v>99</v>
      </c>
      <c r="C400" s="17">
        <v>0.51273557128654002</v>
      </c>
      <c r="D400" s="17">
        <v>0.66288066045579797</v>
      </c>
      <c r="E400" s="17">
        <v>0.36755962287150901</v>
      </c>
      <c r="F400" s="17"/>
      <c r="G400" s="17">
        <v>0.71229700121662898</v>
      </c>
      <c r="H400" s="17">
        <v>0.67526350927941503</v>
      </c>
      <c r="I400" s="17">
        <v>0.58003127513485697</v>
      </c>
      <c r="J400" s="17">
        <v>0.55086562110591297</v>
      </c>
      <c r="K400" s="17">
        <v>0.47789588267031802</v>
      </c>
      <c r="L400" s="17">
        <v>0.31459471320392302</v>
      </c>
      <c r="M400" s="17"/>
      <c r="N400" s="17">
        <v>0.41860624964961901</v>
      </c>
      <c r="O400" s="17">
        <v>0.549829507805219</v>
      </c>
      <c r="P400" s="17">
        <v>0.57396193904700898</v>
      </c>
      <c r="Q400" s="17">
        <v>0.38521512697631199</v>
      </c>
      <c r="R400" s="17">
        <v>0.30869602278592401</v>
      </c>
      <c r="S400" s="17">
        <v>0.43264289999516498</v>
      </c>
      <c r="T400" s="17">
        <v>0.30248844359773802</v>
      </c>
      <c r="U400" s="17">
        <v>0.51460184323824798</v>
      </c>
      <c r="V400" s="17">
        <v>0.352172851737027</v>
      </c>
      <c r="W400" s="17">
        <v>0.65430610265821398</v>
      </c>
      <c r="X400" s="17">
        <v>0.531664683683027</v>
      </c>
      <c r="Y400" s="17">
        <v>0.78598015707101698</v>
      </c>
      <c r="Z400" s="17">
        <v>0.43959661402995798</v>
      </c>
      <c r="AA400" s="17">
        <v>0.67111500402231905</v>
      </c>
      <c r="AB400" s="17">
        <v>0.71908697457593096</v>
      </c>
      <c r="AC400" s="17">
        <v>0.515995233444557</v>
      </c>
      <c r="AD400" s="17"/>
      <c r="AE400" s="17">
        <v>0.66211828490274305</v>
      </c>
      <c r="AF400" s="17">
        <v>0.44467619812515402</v>
      </c>
    </row>
    <row r="401" spans="2:32" x14ac:dyDescent="0.5">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row>
    <row r="402" spans="2:32" x14ac:dyDescent="0.5">
      <c r="B402" s="6" t="s">
        <v>204</v>
      </c>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row>
    <row r="403" spans="2:32" x14ac:dyDescent="0.5">
      <c r="B403" s="24" t="s">
        <v>57</v>
      </c>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row>
    <row r="404" spans="2:32" x14ac:dyDescent="0.5">
      <c r="B404" t="s">
        <v>92</v>
      </c>
      <c r="C404" s="17">
        <v>0.204203286151591</v>
      </c>
      <c r="D404" s="17">
        <v>0.233829569822425</v>
      </c>
      <c r="E404" s="17">
        <v>0.17296855638049399</v>
      </c>
      <c r="F404" s="17"/>
      <c r="G404" s="17">
        <v>0.45563221010076799</v>
      </c>
      <c r="H404" s="17">
        <v>0.27071478057313803</v>
      </c>
      <c r="I404" s="17">
        <v>0.28913237117784801</v>
      </c>
      <c r="J404" s="17">
        <v>0.169436366352537</v>
      </c>
      <c r="K404" s="17">
        <v>0.16407304923445901</v>
      </c>
      <c r="L404" s="17">
        <v>8.3176056620660396E-2</v>
      </c>
      <c r="M404" s="17"/>
      <c r="N404" s="17">
        <v>0.199437940826727</v>
      </c>
      <c r="O404" s="17">
        <v>0.21436573932063999</v>
      </c>
      <c r="P404" s="17">
        <v>9.8063495957388905E-2</v>
      </c>
      <c r="Q404" s="17">
        <v>0.21390980094092699</v>
      </c>
      <c r="R404" s="17">
        <v>0.31863902012075501</v>
      </c>
      <c r="S404" s="17">
        <v>0.198489075042207</v>
      </c>
      <c r="T404" s="17">
        <v>0.14762335165837601</v>
      </c>
      <c r="U404" s="17">
        <v>0.186971845288812</v>
      </c>
      <c r="V404" s="17">
        <v>0.23221283664592199</v>
      </c>
      <c r="W404" s="17">
        <v>0.201880942142735</v>
      </c>
      <c r="X404" s="17">
        <v>0.31432336313981502</v>
      </c>
      <c r="Y404" s="17">
        <v>0.256687090079328</v>
      </c>
      <c r="Z404" s="17">
        <v>0.16067065564385699</v>
      </c>
      <c r="AA404" s="17">
        <v>0.22202271334903001</v>
      </c>
      <c r="AB404" s="17">
        <v>0.20599466656968901</v>
      </c>
      <c r="AC404" s="17">
        <v>0.22891896247277099</v>
      </c>
      <c r="AD404" s="17"/>
      <c r="AE404" s="17">
        <v>0.23450978293246</v>
      </c>
      <c r="AF404" s="17">
        <v>0.19039552269829799</v>
      </c>
    </row>
    <row r="405" spans="2:32" x14ac:dyDescent="0.5">
      <c r="B405" t="s">
        <v>93</v>
      </c>
      <c r="C405" s="17">
        <v>0.22651685159214399</v>
      </c>
      <c r="D405" s="17">
        <v>0.26039704906000399</v>
      </c>
      <c r="E405" s="17">
        <v>0.195002984920287</v>
      </c>
      <c r="F405" s="17"/>
      <c r="G405" s="17">
        <v>0.30721789507181602</v>
      </c>
      <c r="H405" s="17">
        <v>0.33457515572857</v>
      </c>
      <c r="I405" s="17">
        <v>0.26167664586181699</v>
      </c>
      <c r="J405" s="17">
        <v>0.246683717720068</v>
      </c>
      <c r="K405" s="17">
        <v>0.14957498595134799</v>
      </c>
      <c r="L405" s="17">
        <v>0.15831355203285499</v>
      </c>
      <c r="M405" s="17"/>
      <c r="N405" s="17">
        <v>0.18307991698696099</v>
      </c>
      <c r="O405" s="17">
        <v>0.23104256041426799</v>
      </c>
      <c r="P405" s="17">
        <v>0.24346395250859301</v>
      </c>
      <c r="Q405" s="17">
        <v>0.26357327224840199</v>
      </c>
      <c r="R405" s="17">
        <v>0.177823808641658</v>
      </c>
      <c r="S405" s="17">
        <v>0.30463014423214402</v>
      </c>
      <c r="T405" s="17">
        <v>0.24931475300963499</v>
      </c>
      <c r="U405" s="17">
        <v>0.22798224012438001</v>
      </c>
      <c r="V405" s="17">
        <v>0.174390894644015</v>
      </c>
      <c r="W405" s="17">
        <v>0.24342733165622299</v>
      </c>
      <c r="X405" s="17">
        <v>0.236968253059131</v>
      </c>
      <c r="Y405" s="17">
        <v>0.38425978892086898</v>
      </c>
      <c r="Z405" s="17">
        <v>0.26778794114954602</v>
      </c>
      <c r="AA405" s="17">
        <v>0.21733029561446099</v>
      </c>
      <c r="AB405" s="17">
        <v>0.13900132444593599</v>
      </c>
      <c r="AC405" s="17">
        <v>0.24146711044920299</v>
      </c>
      <c r="AD405" s="17"/>
      <c r="AE405" s="17">
        <v>0.23001996822177301</v>
      </c>
      <c r="AF405" s="17">
        <v>0.22492081737806199</v>
      </c>
    </row>
    <row r="406" spans="2:32" x14ac:dyDescent="0.5">
      <c r="B406" t="s">
        <v>187</v>
      </c>
      <c r="C406" s="17">
        <v>0.20082740088756901</v>
      </c>
      <c r="D406" s="17">
        <v>0.20061104825987</v>
      </c>
      <c r="E406" s="17">
        <v>0.201777124643404</v>
      </c>
      <c r="F406" s="17"/>
      <c r="G406" s="17">
        <v>0.122155851001041</v>
      </c>
      <c r="H406" s="17">
        <v>0.21589133236860999</v>
      </c>
      <c r="I406" s="17">
        <v>0.17233363213844199</v>
      </c>
      <c r="J406" s="17">
        <v>0.185801856913032</v>
      </c>
      <c r="K406" s="17">
        <v>0.26732632046594401</v>
      </c>
      <c r="L406" s="17">
        <v>0.198060301905574</v>
      </c>
      <c r="M406" s="17"/>
      <c r="N406" s="17">
        <v>0.181609560993507</v>
      </c>
      <c r="O406" s="17">
        <v>0.18293172282516701</v>
      </c>
      <c r="P406" s="17">
        <v>0.22283095338943901</v>
      </c>
      <c r="Q406" s="17">
        <v>0.18834583256083101</v>
      </c>
      <c r="R406" s="17">
        <v>0</v>
      </c>
      <c r="S406" s="17">
        <v>0.12224788014889899</v>
      </c>
      <c r="T406" s="17">
        <v>0.19205112316366299</v>
      </c>
      <c r="U406" s="17">
        <v>0.22090418225843</v>
      </c>
      <c r="V406" s="17">
        <v>0.30032493860773501</v>
      </c>
      <c r="W406" s="17">
        <v>0.21425380405538499</v>
      </c>
      <c r="X406" s="17">
        <v>0.13926510813631501</v>
      </c>
      <c r="Y406" s="17">
        <v>0.14503327807081901</v>
      </c>
      <c r="Z406" s="17">
        <v>0.152509237772843</v>
      </c>
      <c r="AA406" s="17">
        <v>0.27142984364506401</v>
      </c>
      <c r="AB406" s="17">
        <v>0.25899368992982602</v>
      </c>
      <c r="AC406" s="17">
        <v>0.13041601779890699</v>
      </c>
      <c r="AD406" s="17"/>
      <c r="AE406" s="17">
        <v>0.19584524118579</v>
      </c>
      <c r="AF406" s="17">
        <v>0.20309729315344499</v>
      </c>
    </row>
    <row r="407" spans="2:32" x14ac:dyDescent="0.5">
      <c r="B407" t="s">
        <v>95</v>
      </c>
      <c r="C407" s="17">
        <v>0.15015140604501701</v>
      </c>
      <c r="D407" s="17">
        <v>0.12565985518161299</v>
      </c>
      <c r="E407" s="17">
        <v>0.17409389457333599</v>
      </c>
      <c r="F407" s="17"/>
      <c r="G407" s="17">
        <v>6.3891410462481896E-2</v>
      </c>
      <c r="H407" s="17">
        <v>0.13809095741271099</v>
      </c>
      <c r="I407" s="17">
        <v>0.14987325817851599</v>
      </c>
      <c r="J407" s="17">
        <v>0.17750652501380701</v>
      </c>
      <c r="K407" s="17">
        <v>0.12758680276489401</v>
      </c>
      <c r="L407" s="17">
        <v>0.184721825572318</v>
      </c>
      <c r="M407" s="17"/>
      <c r="N407" s="17">
        <v>0.17315420777055901</v>
      </c>
      <c r="O407" s="17">
        <v>0.14880814550094601</v>
      </c>
      <c r="P407" s="17">
        <v>6.1279742063563299E-2</v>
      </c>
      <c r="Q407" s="17">
        <v>0.177851712238181</v>
      </c>
      <c r="R407" s="17">
        <v>0.200594754396869</v>
      </c>
      <c r="S407" s="17">
        <v>0.18921172290817401</v>
      </c>
      <c r="T407" s="17">
        <v>0.19668422455895601</v>
      </c>
      <c r="U407" s="17">
        <v>0.19665968276644499</v>
      </c>
      <c r="V407" s="17">
        <v>0.105510259029509</v>
      </c>
      <c r="W407" s="17">
        <v>0.162197126162826</v>
      </c>
      <c r="X407" s="17">
        <v>5.2873234984925403E-2</v>
      </c>
      <c r="Y407" s="17">
        <v>6.8986564858163998E-2</v>
      </c>
      <c r="Z407" s="17">
        <v>0.119754580675544</v>
      </c>
      <c r="AA407" s="17">
        <v>0.163145765299163</v>
      </c>
      <c r="AB407" s="17">
        <v>0.227856142632126</v>
      </c>
      <c r="AC407" s="17">
        <v>0.16493929676163399</v>
      </c>
      <c r="AD407" s="17"/>
      <c r="AE407" s="17">
        <v>0.149765307598414</v>
      </c>
      <c r="AF407" s="17">
        <v>0.15032731407090699</v>
      </c>
    </row>
    <row r="408" spans="2:32" x14ac:dyDescent="0.5">
      <c r="B408" t="s">
        <v>96</v>
      </c>
      <c r="C408" s="17">
        <v>0.15929711773765001</v>
      </c>
      <c r="D408" s="17">
        <v>0.137250392164176</v>
      </c>
      <c r="E408" s="17">
        <v>0.18093889527228901</v>
      </c>
      <c r="F408" s="17"/>
      <c r="G408" s="17">
        <v>2.27831496112272E-2</v>
      </c>
      <c r="H408" s="17">
        <v>3.4566283431973703E-2</v>
      </c>
      <c r="I408" s="17">
        <v>7.8622987913068501E-2</v>
      </c>
      <c r="J408" s="17">
        <v>0.16641956575969799</v>
      </c>
      <c r="K408" s="17">
        <v>0.22536938640167201</v>
      </c>
      <c r="L408" s="17">
        <v>0.27195741834991699</v>
      </c>
      <c r="M408" s="17"/>
      <c r="N408" s="17">
        <v>0.169755508134359</v>
      </c>
      <c r="O408" s="17">
        <v>0.14861475919475201</v>
      </c>
      <c r="P408" s="17">
        <v>0.35366050580515501</v>
      </c>
      <c r="Q408" s="17">
        <v>9.2755776250720304E-2</v>
      </c>
      <c r="R408" s="17">
        <v>0.30294241684071799</v>
      </c>
      <c r="S408" s="17">
        <v>0.14626379681105101</v>
      </c>
      <c r="T408" s="17">
        <v>0.15545886016516799</v>
      </c>
      <c r="U408" s="17">
        <v>0.123795900279214</v>
      </c>
      <c r="V408" s="17">
        <v>0.13336380750733101</v>
      </c>
      <c r="W408" s="17">
        <v>0.13493870955814599</v>
      </c>
      <c r="X408" s="17">
        <v>0.20031755778829</v>
      </c>
      <c r="Y408" s="17">
        <v>0.14503327807081901</v>
      </c>
      <c r="Z408" s="17">
        <v>0.24582353636802501</v>
      </c>
      <c r="AA408" s="17">
        <v>6.6618840068684598E-2</v>
      </c>
      <c r="AB408" s="17">
        <v>6.5574791334839996E-2</v>
      </c>
      <c r="AC408" s="17">
        <v>0.20488944594672301</v>
      </c>
      <c r="AD408" s="17"/>
      <c r="AE408" s="17">
        <v>0.157522394519922</v>
      </c>
      <c r="AF408" s="17">
        <v>0.160105688868872</v>
      </c>
    </row>
    <row r="409" spans="2:32" x14ac:dyDescent="0.5">
      <c r="B409" t="s">
        <v>76</v>
      </c>
      <c r="C409" s="17">
        <v>5.90039375860298E-2</v>
      </c>
      <c r="D409" s="17">
        <v>4.2252085511911799E-2</v>
      </c>
      <c r="E409" s="17">
        <v>7.5218544210189697E-2</v>
      </c>
      <c r="F409" s="17"/>
      <c r="G409" s="17">
        <v>2.8319483752665998E-2</v>
      </c>
      <c r="H409" s="17">
        <v>6.1614904849964999E-3</v>
      </c>
      <c r="I409" s="17">
        <v>4.8361104730307601E-2</v>
      </c>
      <c r="J409" s="17">
        <v>5.4151968240857801E-2</v>
      </c>
      <c r="K409" s="17">
        <v>6.6069455181682196E-2</v>
      </c>
      <c r="L409" s="17">
        <v>0.10377084551867501</v>
      </c>
      <c r="M409" s="17"/>
      <c r="N409" s="17">
        <v>9.2962865287887095E-2</v>
      </c>
      <c r="O409" s="17">
        <v>7.4237072744227098E-2</v>
      </c>
      <c r="P409" s="17">
        <v>2.07013502758608E-2</v>
      </c>
      <c r="Q409" s="17">
        <v>6.3563605760938294E-2</v>
      </c>
      <c r="R409" s="17">
        <v>0</v>
      </c>
      <c r="S409" s="17">
        <v>3.9157380857525501E-2</v>
      </c>
      <c r="T409" s="17">
        <v>5.8867687444201899E-2</v>
      </c>
      <c r="U409" s="17">
        <v>4.3686149282720299E-2</v>
      </c>
      <c r="V409" s="17">
        <v>5.4197263565487999E-2</v>
      </c>
      <c r="W409" s="17">
        <v>4.3302086424685103E-2</v>
      </c>
      <c r="X409" s="17">
        <v>5.62524828915235E-2</v>
      </c>
      <c r="Y409" s="17">
        <v>0</v>
      </c>
      <c r="Z409" s="17">
        <v>5.3454048390184999E-2</v>
      </c>
      <c r="AA409" s="17">
        <v>5.9452542023597003E-2</v>
      </c>
      <c r="AB409" s="17">
        <v>0.10257938508758201</v>
      </c>
      <c r="AC409" s="17">
        <v>2.9369166570762599E-2</v>
      </c>
      <c r="AD409" s="17"/>
      <c r="AE409" s="17">
        <v>3.2337305541641798E-2</v>
      </c>
      <c r="AF409" s="17">
        <v>7.1153363830416205E-2</v>
      </c>
    </row>
    <row r="410" spans="2:32" x14ac:dyDescent="0.5">
      <c r="B410" t="s">
        <v>97</v>
      </c>
      <c r="C410" s="17">
        <v>0.43072013774373402</v>
      </c>
      <c r="D410" s="17">
        <v>0.49422661888242903</v>
      </c>
      <c r="E410" s="17">
        <v>0.36797154130078102</v>
      </c>
      <c r="F410" s="17"/>
      <c r="G410" s="17">
        <v>0.762850105172584</v>
      </c>
      <c r="H410" s="17">
        <v>0.60528993630170802</v>
      </c>
      <c r="I410" s="17">
        <v>0.550809017039666</v>
      </c>
      <c r="J410" s="17">
        <v>0.41612008407260498</v>
      </c>
      <c r="K410" s="17">
        <v>0.31364803518580697</v>
      </c>
      <c r="L410" s="17">
        <v>0.24148960865351601</v>
      </c>
      <c r="M410" s="17"/>
      <c r="N410" s="17">
        <v>0.38251785781368802</v>
      </c>
      <c r="O410" s="17">
        <v>0.44540829973490798</v>
      </c>
      <c r="P410" s="17">
        <v>0.34152744846598199</v>
      </c>
      <c r="Q410" s="17">
        <v>0.47748307318932898</v>
      </c>
      <c r="R410" s="17">
        <v>0.49646282876241299</v>
      </c>
      <c r="S410" s="17">
        <v>0.50311921927435099</v>
      </c>
      <c r="T410" s="17">
        <v>0.39693810466801099</v>
      </c>
      <c r="U410" s="17">
        <v>0.41495408541319201</v>
      </c>
      <c r="V410" s="17">
        <v>0.40660373128993699</v>
      </c>
      <c r="W410" s="17">
        <v>0.44530827379895799</v>
      </c>
      <c r="X410" s="17">
        <v>0.55129161619894596</v>
      </c>
      <c r="Y410" s="17">
        <v>0.64094687900019698</v>
      </c>
      <c r="Z410" s="17">
        <v>0.42845859679340298</v>
      </c>
      <c r="AA410" s="17">
        <v>0.439353008963491</v>
      </c>
      <c r="AB410" s="17">
        <v>0.344995991015626</v>
      </c>
      <c r="AC410" s="17">
        <v>0.47038607292197299</v>
      </c>
      <c r="AD410" s="17"/>
      <c r="AE410" s="17">
        <v>0.46452975115423301</v>
      </c>
      <c r="AF410" s="17">
        <v>0.41531634007635998</v>
      </c>
    </row>
    <row r="411" spans="2:32" x14ac:dyDescent="0.5">
      <c r="B411" t="s">
        <v>98</v>
      </c>
      <c r="C411" s="17">
        <v>0.30944852378266702</v>
      </c>
      <c r="D411" s="17">
        <v>0.26291024734578899</v>
      </c>
      <c r="E411" s="17">
        <v>0.35503278984562497</v>
      </c>
      <c r="F411" s="17"/>
      <c r="G411" s="17">
        <v>8.6674560073709106E-2</v>
      </c>
      <c r="H411" s="17">
        <v>0.17265724084468501</v>
      </c>
      <c r="I411" s="17">
        <v>0.228496246091585</v>
      </c>
      <c r="J411" s="17">
        <v>0.343926090773505</v>
      </c>
      <c r="K411" s="17">
        <v>0.35295618916656601</v>
      </c>
      <c r="L411" s="17">
        <v>0.45667924392223502</v>
      </c>
      <c r="M411" s="17"/>
      <c r="N411" s="17">
        <v>0.34290971590491798</v>
      </c>
      <c r="O411" s="17">
        <v>0.29742290469569699</v>
      </c>
      <c r="P411" s="17">
        <v>0.41494024786871803</v>
      </c>
      <c r="Q411" s="17">
        <v>0.27060748848890098</v>
      </c>
      <c r="R411" s="17">
        <v>0.50353717123758701</v>
      </c>
      <c r="S411" s="17">
        <v>0.33547551971922401</v>
      </c>
      <c r="T411" s="17">
        <v>0.35214308472412398</v>
      </c>
      <c r="U411" s="17">
        <v>0.32045558304565802</v>
      </c>
      <c r="V411" s="17">
        <v>0.23887406653684001</v>
      </c>
      <c r="W411" s="17">
        <v>0.29713583572097202</v>
      </c>
      <c r="X411" s="17">
        <v>0.25319079277321499</v>
      </c>
      <c r="Y411" s="17">
        <v>0.21401984292898399</v>
      </c>
      <c r="Z411" s="17">
        <v>0.36557811704356902</v>
      </c>
      <c r="AA411" s="17">
        <v>0.22976460536784801</v>
      </c>
      <c r="AB411" s="17">
        <v>0.29343093396696601</v>
      </c>
      <c r="AC411" s="17">
        <v>0.36982874270835697</v>
      </c>
      <c r="AD411" s="17"/>
      <c r="AE411" s="17">
        <v>0.307287702118336</v>
      </c>
      <c r="AF411" s="17">
        <v>0.31043300293977899</v>
      </c>
    </row>
    <row r="412" spans="2:32" x14ac:dyDescent="0.5">
      <c r="B412" t="s">
        <v>99</v>
      </c>
      <c r="C412" s="17">
        <v>0.121271613961067</v>
      </c>
      <c r="D412" s="17">
        <v>0.23131637153664</v>
      </c>
      <c r="E412" s="17">
        <v>1.2938751455155899E-2</v>
      </c>
      <c r="F412" s="17"/>
      <c r="G412" s="17">
        <v>0.67617554509887501</v>
      </c>
      <c r="H412" s="17">
        <v>0.43263269545702399</v>
      </c>
      <c r="I412" s="17">
        <v>0.32231277094808097</v>
      </c>
      <c r="J412" s="17">
        <v>7.2193993299099798E-2</v>
      </c>
      <c r="K412" s="17">
        <v>-3.9308153980759201E-2</v>
      </c>
      <c r="L412" s="17">
        <v>-0.21518963526871901</v>
      </c>
      <c r="M412" s="17"/>
      <c r="N412" s="17">
        <v>3.9608141908770003E-2</v>
      </c>
      <c r="O412" s="17">
        <v>0.14798539503921099</v>
      </c>
      <c r="P412" s="17">
        <v>-7.3412799402736706E-2</v>
      </c>
      <c r="Q412" s="17">
        <v>0.20687558470042799</v>
      </c>
      <c r="R412" s="17">
        <v>-7.0743424751734101E-3</v>
      </c>
      <c r="S412" s="17">
        <v>0.16764369955512701</v>
      </c>
      <c r="T412" s="17">
        <v>4.4795019943886703E-2</v>
      </c>
      <c r="U412" s="17">
        <v>9.4498502367533502E-2</v>
      </c>
      <c r="V412" s="17">
        <v>0.167729664753096</v>
      </c>
      <c r="W412" s="17">
        <v>0.148172438077986</v>
      </c>
      <c r="X412" s="17">
        <v>0.29810082342573102</v>
      </c>
      <c r="Y412" s="17">
        <v>0.42692703607121402</v>
      </c>
      <c r="Z412" s="17">
        <v>6.2880479749834406E-2</v>
      </c>
      <c r="AA412" s="17">
        <v>0.20958840359564401</v>
      </c>
      <c r="AB412" s="17">
        <v>5.1565057048659303E-2</v>
      </c>
      <c r="AC412" s="17">
        <v>0.100557330213616</v>
      </c>
      <c r="AD412" s="17"/>
      <c r="AE412" s="17">
        <v>0.157242049035897</v>
      </c>
      <c r="AF412" s="17">
        <v>0.104883337136581</v>
      </c>
    </row>
    <row r="413" spans="2:32" x14ac:dyDescent="0.5">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row>
    <row r="414" spans="2:32" x14ac:dyDescent="0.5">
      <c r="B414" s="6" t="s">
        <v>205</v>
      </c>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row>
    <row r="415" spans="2:32" x14ac:dyDescent="0.5">
      <c r="B415" s="24" t="s">
        <v>57</v>
      </c>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row>
    <row r="416" spans="2:32" x14ac:dyDescent="0.5">
      <c r="B416" t="s">
        <v>92</v>
      </c>
      <c r="C416" s="17">
        <v>9.8887262016581698E-2</v>
      </c>
      <c r="D416" s="17">
        <v>0.14036880804353899</v>
      </c>
      <c r="E416" s="17">
        <v>5.9642627252502002E-2</v>
      </c>
      <c r="F416" s="17"/>
      <c r="G416" s="17">
        <v>0.122592335272883</v>
      </c>
      <c r="H416" s="17">
        <v>0.15092259941406899</v>
      </c>
      <c r="I416" s="17">
        <v>0.146868634220191</v>
      </c>
      <c r="J416" s="17">
        <v>9.5565871738385003E-2</v>
      </c>
      <c r="K416" s="17">
        <v>0.10404568212838999</v>
      </c>
      <c r="L416" s="17">
        <v>3.2473191709169798E-2</v>
      </c>
      <c r="M416" s="17"/>
      <c r="N416" s="17">
        <v>8.4454463528232895E-2</v>
      </c>
      <c r="O416" s="17">
        <v>9.6919206450608503E-2</v>
      </c>
      <c r="P416" s="17">
        <v>0.14917619992293901</v>
      </c>
      <c r="Q416" s="17">
        <v>0.151056766926674</v>
      </c>
      <c r="R416" s="17">
        <v>0</v>
      </c>
      <c r="S416" s="17">
        <v>0.115284973903355</v>
      </c>
      <c r="T416" s="17">
        <v>8.5584611879306299E-2</v>
      </c>
      <c r="U416" s="17">
        <v>0.15004596852656801</v>
      </c>
      <c r="V416" s="17">
        <v>9.6538120944279604E-2</v>
      </c>
      <c r="W416" s="17">
        <v>8.5150324739161204E-2</v>
      </c>
      <c r="X416" s="17">
        <v>7.85463270612764E-2</v>
      </c>
      <c r="Y416" s="17">
        <v>0.15512091678745801</v>
      </c>
      <c r="Z416" s="17">
        <v>6.7793436218891695E-2</v>
      </c>
      <c r="AA416" s="17">
        <v>0.203016035989878</v>
      </c>
      <c r="AB416" s="17">
        <v>0.15969613864523799</v>
      </c>
      <c r="AC416" s="17">
        <v>6.5887137156543596E-2</v>
      </c>
      <c r="AD416" s="17"/>
      <c r="AE416" s="17">
        <v>0.158124776798825</v>
      </c>
      <c r="AF416" s="17">
        <v>7.1898408847961406E-2</v>
      </c>
    </row>
    <row r="417" spans="2:32" x14ac:dyDescent="0.5">
      <c r="B417" t="s">
        <v>93</v>
      </c>
      <c r="C417" s="17">
        <v>0.16461806559092401</v>
      </c>
      <c r="D417" s="17">
        <v>0.193840514483301</v>
      </c>
      <c r="E417" s="17">
        <v>0.13538711053604199</v>
      </c>
      <c r="F417" s="17"/>
      <c r="G417" s="17">
        <v>0.19582944424899301</v>
      </c>
      <c r="H417" s="17">
        <v>0.28877656815527702</v>
      </c>
      <c r="I417" s="17">
        <v>0.22118682464206199</v>
      </c>
      <c r="J417" s="17">
        <v>0.14478801239308001</v>
      </c>
      <c r="K417" s="17">
        <v>0.12994583668088699</v>
      </c>
      <c r="L417" s="17">
        <v>8.7553691371048695E-2</v>
      </c>
      <c r="M417" s="17"/>
      <c r="N417" s="17">
        <v>0.194917671783809</v>
      </c>
      <c r="O417" s="17">
        <v>0.19959643165376001</v>
      </c>
      <c r="P417" s="17">
        <v>0.118323907086269</v>
      </c>
      <c r="Q417" s="17">
        <v>9.4800769096351503E-2</v>
      </c>
      <c r="R417" s="17">
        <v>0.200594754396869</v>
      </c>
      <c r="S417" s="17">
        <v>0.14660729170579101</v>
      </c>
      <c r="T417" s="17">
        <v>0.15404819405725401</v>
      </c>
      <c r="U417" s="17">
        <v>9.3829114909481301E-2</v>
      </c>
      <c r="V417" s="17">
        <v>0.204457495008354</v>
      </c>
      <c r="W417" s="17">
        <v>0.13934174365652199</v>
      </c>
      <c r="X417" s="17">
        <v>0.17298123967357901</v>
      </c>
      <c r="Y417" s="17">
        <v>0.161553665733841</v>
      </c>
      <c r="Z417" s="17">
        <v>0.165899120596427</v>
      </c>
      <c r="AA417" s="17">
        <v>0.17958495649040801</v>
      </c>
      <c r="AB417" s="17">
        <v>6.9167130558914505E-2</v>
      </c>
      <c r="AC417" s="17">
        <v>0.20101088254108701</v>
      </c>
      <c r="AD417" s="17"/>
      <c r="AE417" s="17">
        <v>0.21779108885818399</v>
      </c>
      <c r="AF417" s="17">
        <v>0.14039221947352601</v>
      </c>
    </row>
    <row r="418" spans="2:32" x14ac:dyDescent="0.5">
      <c r="B418" t="s">
        <v>187</v>
      </c>
      <c r="C418" s="17">
        <v>0.22713927090344899</v>
      </c>
      <c r="D418" s="17">
        <v>0.23577305398131901</v>
      </c>
      <c r="E418" s="17">
        <v>0.21797076734535401</v>
      </c>
      <c r="F418" s="17"/>
      <c r="G418" s="17">
        <v>0.237935054685145</v>
      </c>
      <c r="H418" s="17">
        <v>0.210997640058187</v>
      </c>
      <c r="I418" s="17">
        <v>0.26315139249182201</v>
      </c>
      <c r="J418" s="17">
        <v>0.31298912883782298</v>
      </c>
      <c r="K418" s="17">
        <v>0.16847077980885899</v>
      </c>
      <c r="L418" s="17">
        <v>0.19912661998239101</v>
      </c>
      <c r="M418" s="17"/>
      <c r="N418" s="17">
        <v>0.25165574021213299</v>
      </c>
      <c r="O418" s="17">
        <v>0.22527418028312801</v>
      </c>
      <c r="P418" s="17">
        <v>0.15099289818259601</v>
      </c>
      <c r="Q418" s="17">
        <v>0.21989835141191899</v>
      </c>
      <c r="R418" s="17">
        <v>0.29299941950588598</v>
      </c>
      <c r="S418" s="17">
        <v>0.231205032865096</v>
      </c>
      <c r="T418" s="17">
        <v>0.18834219118860199</v>
      </c>
      <c r="U418" s="17">
        <v>0.26525026762854498</v>
      </c>
      <c r="V418" s="17">
        <v>0.18150953545235199</v>
      </c>
      <c r="W418" s="17">
        <v>0.26316154585365698</v>
      </c>
      <c r="X418" s="17">
        <v>0.26110199844683901</v>
      </c>
      <c r="Y418" s="17">
        <v>0.22980710989678099</v>
      </c>
      <c r="Z418" s="17">
        <v>0.19265141653675499</v>
      </c>
      <c r="AA418" s="17">
        <v>0.19845386052707101</v>
      </c>
      <c r="AB418" s="17">
        <v>0.25878561323258598</v>
      </c>
      <c r="AC418" s="17">
        <v>0.166188000175823</v>
      </c>
      <c r="AD418" s="17"/>
      <c r="AE418" s="17">
        <v>0.24661056958115099</v>
      </c>
      <c r="AF418" s="17">
        <v>0.21826806786688399</v>
      </c>
    </row>
    <row r="419" spans="2:32" x14ac:dyDescent="0.5">
      <c r="B419" t="s">
        <v>95</v>
      </c>
      <c r="C419" s="17">
        <v>0.16575113858878099</v>
      </c>
      <c r="D419" s="17">
        <v>0.13595983148302701</v>
      </c>
      <c r="E419" s="17">
        <v>0.19481206603217799</v>
      </c>
      <c r="F419" s="17"/>
      <c r="G419" s="17">
        <v>0.246002498032551</v>
      </c>
      <c r="H419" s="17">
        <v>0.172656851214498</v>
      </c>
      <c r="I419" s="17">
        <v>0.126908880019654</v>
      </c>
      <c r="J419" s="17">
        <v>0.127912095580171</v>
      </c>
      <c r="K419" s="17">
        <v>0.157482376939244</v>
      </c>
      <c r="L419" s="17">
        <v>0.186287561346277</v>
      </c>
      <c r="M419" s="17"/>
      <c r="N419" s="17">
        <v>0.119496958106135</v>
      </c>
      <c r="O419" s="17">
        <v>0.138156449694991</v>
      </c>
      <c r="P419" s="17">
        <v>0.17537897212627801</v>
      </c>
      <c r="Q419" s="17">
        <v>0.23188420346437</v>
      </c>
      <c r="R419" s="17">
        <v>0.19281756907959299</v>
      </c>
      <c r="S419" s="17">
        <v>0.272706806007601</v>
      </c>
      <c r="T419" s="17">
        <v>0.19898590003297201</v>
      </c>
      <c r="U419" s="17">
        <v>0.18137222346832599</v>
      </c>
      <c r="V419" s="17">
        <v>0.18243631366956101</v>
      </c>
      <c r="W419" s="17">
        <v>0.170185744565272</v>
      </c>
      <c r="X419" s="17">
        <v>0.172879563306856</v>
      </c>
      <c r="Y419" s="17">
        <v>0.15088880659766901</v>
      </c>
      <c r="Z419" s="17">
        <v>0.12421305858201501</v>
      </c>
      <c r="AA419" s="17">
        <v>0.17235005538210699</v>
      </c>
      <c r="AB419" s="17">
        <v>0.116510482991357</v>
      </c>
      <c r="AC419" s="17">
        <v>0.30513662877488801</v>
      </c>
      <c r="AD419" s="17"/>
      <c r="AE419" s="17">
        <v>0.148841696131888</v>
      </c>
      <c r="AF419" s="17">
        <v>0.173455149489811</v>
      </c>
    </row>
    <row r="420" spans="2:32" x14ac:dyDescent="0.5">
      <c r="B420" t="s">
        <v>96</v>
      </c>
      <c r="C420" s="17">
        <v>0.24806337910287099</v>
      </c>
      <c r="D420" s="17">
        <v>0.19301794900510799</v>
      </c>
      <c r="E420" s="17">
        <v>0.301543944003624</v>
      </c>
      <c r="F420" s="17"/>
      <c r="G420" s="17">
        <v>0.10702956098532899</v>
      </c>
      <c r="H420" s="17">
        <v>0.163618999472816</v>
      </c>
      <c r="I420" s="17">
        <v>0.175509888954168</v>
      </c>
      <c r="J420" s="17">
        <v>0.225918169635803</v>
      </c>
      <c r="K420" s="17">
        <v>0.30011919658494501</v>
      </c>
      <c r="L420" s="17">
        <v>0.36272323583697202</v>
      </c>
      <c r="M420" s="17"/>
      <c r="N420" s="17">
        <v>0.25928262123717799</v>
      </c>
      <c r="O420" s="17">
        <v>0.221963023578091</v>
      </c>
      <c r="P420" s="17">
        <v>0.38542667240605799</v>
      </c>
      <c r="Q420" s="17">
        <v>0.24520118430927099</v>
      </c>
      <c r="R420" s="17">
        <v>0.31358825701765197</v>
      </c>
      <c r="S420" s="17">
        <v>0.16142470974446799</v>
      </c>
      <c r="T420" s="17">
        <v>0.29247785962675599</v>
      </c>
      <c r="U420" s="17">
        <v>0.17920055860043099</v>
      </c>
      <c r="V420" s="17">
        <v>0.20196973267806201</v>
      </c>
      <c r="W420" s="17">
        <v>0.23790484740148601</v>
      </c>
      <c r="X420" s="17">
        <v>0.241506780388624</v>
      </c>
      <c r="Y420" s="17">
        <v>0.137973129716328</v>
      </c>
      <c r="Z420" s="17">
        <v>0.36250406337787799</v>
      </c>
      <c r="AA420" s="17">
        <v>0.18394477586490199</v>
      </c>
      <c r="AB420" s="17">
        <v>0.29101363793108098</v>
      </c>
      <c r="AC420" s="17">
        <v>0.20137176236405599</v>
      </c>
      <c r="AD420" s="17"/>
      <c r="AE420" s="17">
        <v>0.17304013236858301</v>
      </c>
      <c r="AF420" s="17">
        <v>0.28224427608661501</v>
      </c>
    </row>
    <row r="421" spans="2:32" x14ac:dyDescent="0.5">
      <c r="B421" t="s">
        <v>76</v>
      </c>
      <c r="C421" s="17">
        <v>9.5540883797392798E-2</v>
      </c>
      <c r="D421" s="17">
        <v>0.101039843003706</v>
      </c>
      <c r="E421" s="17">
        <v>9.0643484830300394E-2</v>
      </c>
      <c r="F421" s="17"/>
      <c r="G421" s="17">
        <v>9.0611106775099301E-2</v>
      </c>
      <c r="H421" s="17">
        <v>1.30273416851528E-2</v>
      </c>
      <c r="I421" s="17">
        <v>6.6374379672102496E-2</v>
      </c>
      <c r="J421" s="17">
        <v>9.2826721814738195E-2</v>
      </c>
      <c r="K421" s="17">
        <v>0.13993612785767401</v>
      </c>
      <c r="L421" s="17">
        <v>0.131835699754142</v>
      </c>
      <c r="M421" s="17"/>
      <c r="N421" s="17">
        <v>9.0192545132513305E-2</v>
      </c>
      <c r="O421" s="17">
        <v>0.11809070833942099</v>
      </c>
      <c r="P421" s="17">
        <v>2.07013502758608E-2</v>
      </c>
      <c r="Q421" s="17">
        <v>5.7158724791414497E-2</v>
      </c>
      <c r="R421" s="17">
        <v>0</v>
      </c>
      <c r="S421" s="17">
        <v>7.2771185773688504E-2</v>
      </c>
      <c r="T421" s="17">
        <v>8.0561243215109005E-2</v>
      </c>
      <c r="U421" s="17">
        <v>0.13030186686664899</v>
      </c>
      <c r="V421" s="17">
        <v>0.133088802247391</v>
      </c>
      <c r="W421" s="17">
        <v>0.104255793783902</v>
      </c>
      <c r="X421" s="17">
        <v>7.2984091122825598E-2</v>
      </c>
      <c r="Y421" s="17">
        <v>0.16465637126792301</v>
      </c>
      <c r="Z421" s="17">
        <v>8.6938904688033905E-2</v>
      </c>
      <c r="AA421" s="17">
        <v>6.2650315745632998E-2</v>
      </c>
      <c r="AB421" s="17">
        <v>0.104826996640824</v>
      </c>
      <c r="AC421" s="17">
        <v>6.0405588987601698E-2</v>
      </c>
      <c r="AD421" s="17"/>
      <c r="AE421" s="17">
        <v>5.5591736261368603E-2</v>
      </c>
      <c r="AF421" s="17">
        <v>0.113741878235203</v>
      </c>
    </row>
    <row r="422" spans="2:32" x14ac:dyDescent="0.5">
      <c r="B422" t="s">
        <v>97</v>
      </c>
      <c r="C422" s="17">
        <v>0.263505327607505</v>
      </c>
      <c r="D422" s="17">
        <v>0.33420932252683999</v>
      </c>
      <c r="E422" s="17">
        <v>0.19502973778854399</v>
      </c>
      <c r="F422" s="17"/>
      <c r="G422" s="17">
        <v>0.318421779521876</v>
      </c>
      <c r="H422" s="17">
        <v>0.43969916756934602</v>
      </c>
      <c r="I422" s="17">
        <v>0.36805545886225299</v>
      </c>
      <c r="J422" s="17">
        <v>0.240353884131465</v>
      </c>
      <c r="K422" s="17">
        <v>0.23399151880927699</v>
      </c>
      <c r="L422" s="17">
        <v>0.120026883080218</v>
      </c>
      <c r="M422" s="17"/>
      <c r="N422" s="17">
        <v>0.27937213531204202</v>
      </c>
      <c r="O422" s="17">
        <v>0.29651563810436898</v>
      </c>
      <c r="P422" s="17">
        <v>0.26750010700920801</v>
      </c>
      <c r="Q422" s="17">
        <v>0.24585753602302499</v>
      </c>
      <c r="R422" s="17">
        <v>0.200594754396869</v>
      </c>
      <c r="S422" s="17">
        <v>0.26189226560914602</v>
      </c>
      <c r="T422" s="17">
        <v>0.239632805936561</v>
      </c>
      <c r="U422" s="17">
        <v>0.24387508343604899</v>
      </c>
      <c r="V422" s="17">
        <v>0.30099561595263402</v>
      </c>
      <c r="W422" s="17">
        <v>0.224492068395683</v>
      </c>
      <c r="X422" s="17">
        <v>0.25152756673485499</v>
      </c>
      <c r="Y422" s="17">
        <v>0.31667458252129899</v>
      </c>
      <c r="Z422" s="17">
        <v>0.233692556815319</v>
      </c>
      <c r="AA422" s="17">
        <v>0.38260099248028701</v>
      </c>
      <c r="AB422" s="17">
        <v>0.22886326920415301</v>
      </c>
      <c r="AC422" s="17">
        <v>0.26689801969763099</v>
      </c>
      <c r="AD422" s="17"/>
      <c r="AE422" s="17">
        <v>0.37591586565700902</v>
      </c>
      <c r="AF422" s="17">
        <v>0.21229062832148701</v>
      </c>
    </row>
    <row r="423" spans="2:32" x14ac:dyDescent="0.5">
      <c r="B423" t="s">
        <v>98</v>
      </c>
      <c r="C423" s="17">
        <v>0.41381451769165301</v>
      </c>
      <c r="D423" s="17">
        <v>0.32897778048813497</v>
      </c>
      <c r="E423" s="17">
        <v>0.49635601003580199</v>
      </c>
      <c r="F423" s="17"/>
      <c r="G423" s="17">
        <v>0.35303205901787998</v>
      </c>
      <c r="H423" s="17">
        <v>0.33627585068731403</v>
      </c>
      <c r="I423" s="17">
        <v>0.30241876897382203</v>
      </c>
      <c r="J423" s="17">
        <v>0.35383026521597399</v>
      </c>
      <c r="K423" s="17">
        <v>0.45760157352418901</v>
      </c>
      <c r="L423" s="17">
        <v>0.54901079718324897</v>
      </c>
      <c r="M423" s="17"/>
      <c r="N423" s="17">
        <v>0.37877957934331302</v>
      </c>
      <c r="O423" s="17">
        <v>0.36011947327308302</v>
      </c>
      <c r="P423" s="17">
        <v>0.56080564453233595</v>
      </c>
      <c r="Q423" s="17">
        <v>0.47708538777364201</v>
      </c>
      <c r="R423" s="17">
        <v>0.50640582609724505</v>
      </c>
      <c r="S423" s="17">
        <v>0.43413151575206899</v>
      </c>
      <c r="T423" s="17">
        <v>0.49146375965972799</v>
      </c>
      <c r="U423" s="17">
        <v>0.36057278206875698</v>
      </c>
      <c r="V423" s="17">
        <v>0.38440604634762299</v>
      </c>
      <c r="W423" s="17">
        <v>0.40809059196675801</v>
      </c>
      <c r="X423" s="17">
        <v>0.41438634369548</v>
      </c>
      <c r="Y423" s="17">
        <v>0.28886193631399698</v>
      </c>
      <c r="Z423" s="17">
        <v>0.48671712195989297</v>
      </c>
      <c r="AA423" s="17">
        <v>0.356294831247009</v>
      </c>
      <c r="AB423" s="17">
        <v>0.407524120922438</v>
      </c>
      <c r="AC423" s="17">
        <v>0.50650839113894397</v>
      </c>
      <c r="AD423" s="17"/>
      <c r="AE423" s="17">
        <v>0.32188182850047098</v>
      </c>
      <c r="AF423" s="17">
        <v>0.45569942557642701</v>
      </c>
    </row>
    <row r="424" spans="2:32" x14ac:dyDescent="0.5">
      <c r="B424" t="s">
        <v>99</v>
      </c>
      <c r="C424" s="17">
        <v>-0.150309190084147</v>
      </c>
      <c r="D424" s="17">
        <v>5.2315420387048003E-3</v>
      </c>
      <c r="E424" s="17">
        <v>-0.301326272247258</v>
      </c>
      <c r="F424" s="17"/>
      <c r="G424" s="17">
        <v>-3.4610279496004197E-2</v>
      </c>
      <c r="H424" s="17">
        <v>0.103423316882033</v>
      </c>
      <c r="I424" s="17">
        <v>6.5636689888430397E-2</v>
      </c>
      <c r="J424" s="17">
        <v>-0.113476381084509</v>
      </c>
      <c r="K424" s="17">
        <v>-0.22361005471491199</v>
      </c>
      <c r="L424" s="17">
        <v>-0.42898391410303</v>
      </c>
      <c r="M424" s="17"/>
      <c r="N424" s="17">
        <v>-9.94074440312709E-2</v>
      </c>
      <c r="O424" s="17">
        <v>-6.3603835168713901E-2</v>
      </c>
      <c r="P424" s="17">
        <v>-0.29330553752312899</v>
      </c>
      <c r="Q424" s="17">
        <v>-0.231227851750616</v>
      </c>
      <c r="R424" s="17">
        <v>-0.30581107170037602</v>
      </c>
      <c r="S424" s="17">
        <v>-0.17223925014292299</v>
      </c>
      <c r="T424" s="17">
        <v>-0.25183095372316799</v>
      </c>
      <c r="U424" s="17">
        <v>-0.116697698632708</v>
      </c>
      <c r="V424" s="17">
        <v>-8.3410430394989105E-2</v>
      </c>
      <c r="W424" s="17">
        <v>-0.18359852357107401</v>
      </c>
      <c r="X424" s="17">
        <v>-0.16285877696062501</v>
      </c>
      <c r="Y424" s="17">
        <v>2.7812646207301301E-2</v>
      </c>
      <c r="Z424" s="17">
        <v>-0.253024565144574</v>
      </c>
      <c r="AA424" s="17">
        <v>2.6306161233277298E-2</v>
      </c>
      <c r="AB424" s="17">
        <v>-0.178660851718285</v>
      </c>
      <c r="AC424" s="17">
        <v>-0.239610371441313</v>
      </c>
      <c r="AD424" s="17"/>
      <c r="AE424" s="17">
        <v>5.40340371565377E-2</v>
      </c>
      <c r="AF424" s="17">
        <v>-0.24340879725494</v>
      </c>
    </row>
    <row r="425" spans="2:32" x14ac:dyDescent="0.5">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row>
    <row r="426" spans="2:32" x14ac:dyDescent="0.5">
      <c r="B426" s="6" t="s">
        <v>232</v>
      </c>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row>
    <row r="427" spans="2:32" x14ac:dyDescent="0.5">
      <c r="B427" s="24" t="s">
        <v>57</v>
      </c>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row>
    <row r="428" spans="2:32" x14ac:dyDescent="0.5">
      <c r="B428" t="s">
        <v>228</v>
      </c>
      <c r="C428" s="17">
        <v>0.23591845165667299</v>
      </c>
      <c r="D428" s="17">
        <v>0.186950120907864</v>
      </c>
      <c r="E428" s="17">
        <v>0.28355107998022699</v>
      </c>
      <c r="F428" s="17"/>
      <c r="G428" s="17">
        <v>0.12660321008050901</v>
      </c>
      <c r="H428" s="17">
        <v>0.15664533470695199</v>
      </c>
      <c r="I428" s="17">
        <v>0.176693202106042</v>
      </c>
      <c r="J428" s="17">
        <v>0.207381649827341</v>
      </c>
      <c r="K428" s="17">
        <v>0.29094778139884098</v>
      </c>
      <c r="L428" s="17">
        <v>0.33135693158283003</v>
      </c>
      <c r="M428" s="17"/>
      <c r="N428" s="17">
        <v>0.24887195859956601</v>
      </c>
      <c r="O428" s="17">
        <v>0.19722255581158701</v>
      </c>
      <c r="P428" s="17">
        <v>0.25546850152775202</v>
      </c>
      <c r="Q428" s="17">
        <v>0.32734869537140698</v>
      </c>
      <c r="R428" s="17">
        <v>0.28447162878326898</v>
      </c>
      <c r="S428" s="17">
        <v>0.26208827164481702</v>
      </c>
      <c r="T428" s="17">
        <v>0.221463745140031</v>
      </c>
      <c r="U428" s="17">
        <v>0.276910444635042</v>
      </c>
      <c r="V428" s="17">
        <v>0.29665231312736501</v>
      </c>
      <c r="W428" s="17">
        <v>0.21214314308599799</v>
      </c>
      <c r="X428" s="17">
        <v>0.229686961459031</v>
      </c>
      <c r="Y428" s="17">
        <v>0.14503327807081901</v>
      </c>
      <c r="Z428" s="17">
        <v>0.20089591030784901</v>
      </c>
      <c r="AA428" s="17">
        <v>0.25496467039187498</v>
      </c>
      <c r="AB428" s="17">
        <v>0.29635853548132102</v>
      </c>
      <c r="AC428" s="17">
        <v>0.23370612112931499</v>
      </c>
      <c r="AD428" s="17"/>
      <c r="AE428" s="17">
        <v>0.14079908538517999</v>
      </c>
      <c r="AF428" s="17">
        <v>0.27925522260714902</v>
      </c>
    </row>
    <row r="429" spans="2:32" x14ac:dyDescent="0.5">
      <c r="B429" t="s">
        <v>229</v>
      </c>
      <c r="C429" s="17">
        <v>0.73274387642963001</v>
      </c>
      <c r="D429" s="17">
        <v>0.78202969087845398</v>
      </c>
      <c r="E429" s="17">
        <v>0.684692124252544</v>
      </c>
      <c r="F429" s="17"/>
      <c r="G429" s="17">
        <v>0.862046749882314</v>
      </c>
      <c r="H429" s="17">
        <v>0.837193174808052</v>
      </c>
      <c r="I429" s="17">
        <v>0.76863948381715597</v>
      </c>
      <c r="J429" s="17">
        <v>0.74219989406182296</v>
      </c>
      <c r="K429" s="17">
        <v>0.68735760222161502</v>
      </c>
      <c r="L429" s="17">
        <v>0.63465035958941396</v>
      </c>
      <c r="M429" s="17"/>
      <c r="N429" s="17">
        <v>0.719296526258974</v>
      </c>
      <c r="O429" s="17">
        <v>0.77955718082691305</v>
      </c>
      <c r="P429" s="17">
        <v>0.70183774985590597</v>
      </c>
      <c r="Q429" s="17">
        <v>0.64171842366865695</v>
      </c>
      <c r="R429" s="17">
        <v>0.62446638804702104</v>
      </c>
      <c r="S429" s="17">
        <v>0.69894601443781501</v>
      </c>
      <c r="T429" s="17">
        <v>0.75372690346028004</v>
      </c>
      <c r="U429" s="17">
        <v>0.634081262313404</v>
      </c>
      <c r="V429" s="17">
        <v>0.66431985205149302</v>
      </c>
      <c r="W429" s="17">
        <v>0.74979050106732603</v>
      </c>
      <c r="X429" s="17">
        <v>0.75135333457619202</v>
      </c>
      <c r="Y429" s="17">
        <v>0.78012462854416698</v>
      </c>
      <c r="Z429" s="17">
        <v>0.79910408969215097</v>
      </c>
      <c r="AA429" s="17">
        <v>0.714154485082518</v>
      </c>
      <c r="AB429" s="17">
        <v>0.70364146451867904</v>
      </c>
      <c r="AC429" s="17">
        <v>0.73407751267706101</v>
      </c>
      <c r="AD429" s="17"/>
      <c r="AE429" s="17">
        <v>0.82530125886641403</v>
      </c>
      <c r="AF429" s="17">
        <v>0.69057435575610204</v>
      </c>
    </row>
    <row r="430" spans="2:32" x14ac:dyDescent="0.5">
      <c r="B430" t="s">
        <v>230</v>
      </c>
      <c r="C430" s="17">
        <v>3.1337671913697601E-2</v>
      </c>
      <c r="D430" s="17">
        <v>3.1020188213681601E-2</v>
      </c>
      <c r="E430" s="17">
        <v>3.1756795767228903E-2</v>
      </c>
      <c r="F430" s="17"/>
      <c r="G430" s="17">
        <v>1.1350040037177199E-2</v>
      </c>
      <c r="H430" s="17">
        <v>6.1614904849964999E-3</v>
      </c>
      <c r="I430" s="17">
        <v>5.4667314076802698E-2</v>
      </c>
      <c r="J430" s="17">
        <v>5.0418456110836299E-2</v>
      </c>
      <c r="K430" s="17">
        <v>2.1694616379544299E-2</v>
      </c>
      <c r="L430" s="17">
        <v>3.3992708827756402E-2</v>
      </c>
      <c r="M430" s="17"/>
      <c r="N430" s="17">
        <v>3.1831515141460501E-2</v>
      </c>
      <c r="O430" s="17">
        <v>2.32202633615003E-2</v>
      </c>
      <c r="P430" s="17">
        <v>4.2693748616342002E-2</v>
      </c>
      <c r="Q430" s="17">
        <v>3.09328809599363E-2</v>
      </c>
      <c r="R430" s="17">
        <v>9.1061983169710106E-2</v>
      </c>
      <c r="S430" s="17">
        <v>3.8965713917367702E-2</v>
      </c>
      <c r="T430" s="17">
        <v>2.48093513996889E-2</v>
      </c>
      <c r="U430" s="17">
        <v>8.9008293051553902E-2</v>
      </c>
      <c r="V430" s="17">
        <v>3.9027834821142103E-2</v>
      </c>
      <c r="W430" s="17">
        <v>3.8066355846676898E-2</v>
      </c>
      <c r="X430" s="17">
        <v>1.8959703964776999E-2</v>
      </c>
      <c r="Y430" s="17">
        <v>7.4842093385013797E-2</v>
      </c>
      <c r="Z430" s="17">
        <v>0</v>
      </c>
      <c r="AA430" s="17">
        <v>3.08808445256065E-2</v>
      </c>
      <c r="AB430" s="17">
        <v>0</v>
      </c>
      <c r="AC430" s="17">
        <v>3.2216366193624502E-2</v>
      </c>
      <c r="AD430" s="17"/>
      <c r="AE430" s="17">
        <v>3.3899655748405998E-2</v>
      </c>
      <c r="AF430" s="17">
        <v>3.0170421636748899E-2</v>
      </c>
    </row>
    <row r="431" spans="2:32" x14ac:dyDescent="0.5">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row>
    <row r="432" spans="2:32" x14ac:dyDescent="0.5">
      <c r="B432" s="6" t="s">
        <v>233</v>
      </c>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row>
    <row r="433" spans="2:32" x14ac:dyDescent="0.5">
      <c r="B433" s="24" t="s">
        <v>57</v>
      </c>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row>
    <row r="434" spans="2:32" x14ac:dyDescent="0.5">
      <c r="B434" t="s">
        <v>228</v>
      </c>
      <c r="C434" s="17">
        <v>0.36658716545548298</v>
      </c>
      <c r="D434" s="17">
        <v>0.35090132349925601</v>
      </c>
      <c r="E434" s="17">
        <v>0.38292200592331499</v>
      </c>
      <c r="F434" s="17"/>
      <c r="G434" s="17">
        <v>0.226986530595854</v>
      </c>
      <c r="H434" s="17">
        <v>0.36523914549879299</v>
      </c>
      <c r="I434" s="17">
        <v>0.29715899608365298</v>
      </c>
      <c r="J434" s="17">
        <v>0.366394526948357</v>
      </c>
      <c r="K434" s="17">
        <v>0.38389274671506601</v>
      </c>
      <c r="L434" s="17">
        <v>0.44171621042229597</v>
      </c>
      <c r="M434" s="17"/>
      <c r="N434" s="17">
        <v>0.36277653029497198</v>
      </c>
      <c r="O434" s="17">
        <v>0.27652648153299803</v>
      </c>
      <c r="P434" s="17">
        <v>0.39152626842161198</v>
      </c>
      <c r="Q434" s="17">
        <v>0.41779611458541699</v>
      </c>
      <c r="R434" s="17">
        <v>0.60876978476698296</v>
      </c>
      <c r="S434" s="17">
        <v>0.41431460014615301</v>
      </c>
      <c r="T434" s="17">
        <v>0.33182325770530102</v>
      </c>
      <c r="U434" s="17">
        <v>0.35589821550977901</v>
      </c>
      <c r="V434" s="17">
        <v>0.333290614540945</v>
      </c>
      <c r="W434" s="17">
        <v>0.41539217061195499</v>
      </c>
      <c r="X434" s="17">
        <v>0.44507996719562498</v>
      </c>
      <c r="Y434" s="17">
        <v>0.28776170863522998</v>
      </c>
      <c r="Z434" s="17">
        <v>0.36972344282528802</v>
      </c>
      <c r="AA434" s="17">
        <v>0.32890865558414101</v>
      </c>
      <c r="AB434" s="17">
        <v>0.46321344170024598</v>
      </c>
      <c r="AC434" s="17">
        <v>0.33441400864526899</v>
      </c>
      <c r="AD434" s="17"/>
      <c r="AE434" s="17">
        <v>0.29399070913276398</v>
      </c>
      <c r="AF434" s="17">
        <v>0.39966240683686699</v>
      </c>
    </row>
    <row r="435" spans="2:32" x14ac:dyDescent="0.5">
      <c r="B435" t="s">
        <v>229</v>
      </c>
      <c r="C435" s="17">
        <v>0.59311810563322298</v>
      </c>
      <c r="D435" s="17">
        <v>0.61097297024946895</v>
      </c>
      <c r="E435" s="17">
        <v>0.574562970512425</v>
      </c>
      <c r="F435" s="17"/>
      <c r="G435" s="17">
        <v>0.71704074687049801</v>
      </c>
      <c r="H435" s="17">
        <v>0.61549619419257495</v>
      </c>
      <c r="I435" s="17">
        <v>0.64803488475992199</v>
      </c>
      <c r="J435" s="17">
        <v>0.57708190174877905</v>
      </c>
      <c r="K435" s="17">
        <v>0.58067510266612399</v>
      </c>
      <c r="L435" s="17">
        <v>0.52625731653407404</v>
      </c>
      <c r="M435" s="17"/>
      <c r="N435" s="17">
        <v>0.60508754333321202</v>
      </c>
      <c r="O435" s="17">
        <v>0.69923095371092703</v>
      </c>
      <c r="P435" s="17">
        <v>0.54759253623709003</v>
      </c>
      <c r="Q435" s="17">
        <v>0.52003384111923401</v>
      </c>
      <c r="R435" s="17">
        <v>0.39123021523301699</v>
      </c>
      <c r="S435" s="17">
        <v>0.54652801899632197</v>
      </c>
      <c r="T435" s="17">
        <v>0.59510349507986304</v>
      </c>
      <c r="U435" s="17">
        <v>0.60031033958726399</v>
      </c>
      <c r="V435" s="17">
        <v>0.584541860915339</v>
      </c>
      <c r="W435" s="17">
        <v>0.54243715714873997</v>
      </c>
      <c r="X435" s="17">
        <v>0.53596032883959799</v>
      </c>
      <c r="Y435" s="17">
        <v>0.71223829136477002</v>
      </c>
      <c r="Z435" s="17">
        <v>0.63027655717471198</v>
      </c>
      <c r="AA435" s="17">
        <v>0.64021049989025303</v>
      </c>
      <c r="AB435" s="17">
        <v>0.53678655829975397</v>
      </c>
      <c r="AC435" s="17">
        <v>0.60233320274426705</v>
      </c>
      <c r="AD435" s="17"/>
      <c r="AE435" s="17">
        <v>0.671448735847751</v>
      </c>
      <c r="AF435" s="17">
        <v>0.55743035125600804</v>
      </c>
    </row>
    <row r="436" spans="2:32" x14ac:dyDescent="0.5">
      <c r="B436" t="s">
        <v>230</v>
      </c>
      <c r="C436" s="17">
        <v>4.0294728911294E-2</v>
      </c>
      <c r="D436" s="17">
        <v>3.8125706251274198E-2</v>
      </c>
      <c r="E436" s="17">
        <v>4.2515023564260103E-2</v>
      </c>
      <c r="F436" s="17"/>
      <c r="G436" s="17">
        <v>5.5972722533648198E-2</v>
      </c>
      <c r="H436" s="17">
        <v>1.9264660308632098E-2</v>
      </c>
      <c r="I436" s="17">
        <v>5.4806119156424797E-2</v>
      </c>
      <c r="J436" s="17">
        <v>5.6523571302863403E-2</v>
      </c>
      <c r="K436" s="17">
        <v>3.5432150618810498E-2</v>
      </c>
      <c r="L436" s="17">
        <v>3.2026473043629801E-2</v>
      </c>
      <c r="M436" s="17"/>
      <c r="N436" s="17">
        <v>3.2135926371815803E-2</v>
      </c>
      <c r="O436" s="17">
        <v>2.42425647560751E-2</v>
      </c>
      <c r="P436" s="17">
        <v>6.0881195341297503E-2</v>
      </c>
      <c r="Q436" s="17">
        <v>6.2170044295349398E-2</v>
      </c>
      <c r="R436" s="17">
        <v>0</v>
      </c>
      <c r="S436" s="17">
        <v>3.9157380857525501E-2</v>
      </c>
      <c r="T436" s="17">
        <v>7.3073247214835393E-2</v>
      </c>
      <c r="U436" s="17">
        <v>4.3791444902957402E-2</v>
      </c>
      <c r="V436" s="17">
        <v>8.21675245437163E-2</v>
      </c>
      <c r="W436" s="17">
        <v>4.2170672239305297E-2</v>
      </c>
      <c r="X436" s="17">
        <v>1.8959703964776999E-2</v>
      </c>
      <c r="Y436" s="17">
        <v>0</v>
      </c>
      <c r="Z436" s="17">
        <v>0</v>
      </c>
      <c r="AA436" s="17">
        <v>3.08808445256065E-2</v>
      </c>
      <c r="AB436" s="17">
        <v>0</v>
      </c>
      <c r="AC436" s="17">
        <v>6.3252788610463601E-2</v>
      </c>
      <c r="AD436" s="17"/>
      <c r="AE436" s="17">
        <v>3.4560555019484997E-2</v>
      </c>
      <c r="AF436" s="17">
        <v>4.2907241907125401E-2</v>
      </c>
    </row>
    <row r="437" spans="2:32" x14ac:dyDescent="0.5">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row>
    <row r="438" spans="2:32" x14ac:dyDescent="0.5">
      <c r="B438" s="6" t="s">
        <v>234</v>
      </c>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row>
    <row r="439" spans="2:32" x14ac:dyDescent="0.5">
      <c r="B439" s="24" t="s">
        <v>57</v>
      </c>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row>
    <row r="440" spans="2:32" x14ac:dyDescent="0.5">
      <c r="B440" t="s">
        <v>228</v>
      </c>
      <c r="C440" s="17">
        <v>0.45894947272042602</v>
      </c>
      <c r="D440" s="17">
        <v>0.406726186906534</v>
      </c>
      <c r="E440" s="17">
        <v>0.51051553422618301</v>
      </c>
      <c r="F440" s="17"/>
      <c r="G440" s="17">
        <v>0.37445848624784001</v>
      </c>
      <c r="H440" s="17">
        <v>0.41411854646806801</v>
      </c>
      <c r="I440" s="17">
        <v>0.461149440916654</v>
      </c>
      <c r="J440" s="17">
        <v>0.393079532763352</v>
      </c>
      <c r="K440" s="17">
        <v>0.49331748810944298</v>
      </c>
      <c r="L440" s="17">
        <v>0.52940730907993505</v>
      </c>
      <c r="M440" s="17"/>
      <c r="N440" s="17">
        <v>0.55259238742223005</v>
      </c>
      <c r="O440" s="17">
        <v>0.32923137319196999</v>
      </c>
      <c r="P440" s="17">
        <v>0.47800157392034798</v>
      </c>
      <c r="Q440" s="17">
        <v>0.62673907039482402</v>
      </c>
      <c r="R440" s="17">
        <v>0.38970424231266498</v>
      </c>
      <c r="S440" s="17">
        <v>0.37729377610089199</v>
      </c>
      <c r="T440" s="17">
        <v>0.47722704262551602</v>
      </c>
      <c r="U440" s="17">
        <v>0.405736374776833</v>
      </c>
      <c r="V440" s="17">
        <v>0.48830439756306998</v>
      </c>
      <c r="W440" s="17">
        <v>0.46132546295259202</v>
      </c>
      <c r="X440" s="17">
        <v>0.46789998731052701</v>
      </c>
      <c r="Y440" s="17">
        <v>0.30357382838732699</v>
      </c>
      <c r="Z440" s="17">
        <v>0.52486078074223597</v>
      </c>
      <c r="AA440" s="17">
        <v>0.31041080285399802</v>
      </c>
      <c r="AB440" s="17">
        <v>0.524297112179125</v>
      </c>
      <c r="AC440" s="17">
        <v>0.47779224853905899</v>
      </c>
      <c r="AD440" s="17"/>
      <c r="AE440" s="17">
        <v>0.34848769031488602</v>
      </c>
      <c r="AF440" s="17">
        <v>0.50927631099252701</v>
      </c>
    </row>
    <row r="441" spans="2:32" x14ac:dyDescent="0.5">
      <c r="B441" t="s">
        <v>229</v>
      </c>
      <c r="C441" s="17">
        <v>0.50340529413698099</v>
      </c>
      <c r="D441" s="17">
        <v>0.55733571842097596</v>
      </c>
      <c r="E441" s="17">
        <v>0.45006979325298802</v>
      </c>
      <c r="F441" s="17"/>
      <c r="G441" s="17">
        <v>0.54320623096132803</v>
      </c>
      <c r="H441" s="17">
        <v>0.55660013471874703</v>
      </c>
      <c r="I441" s="17">
        <v>0.49674430233501299</v>
      </c>
      <c r="J441" s="17">
        <v>0.55734594929602199</v>
      </c>
      <c r="K441" s="17">
        <v>0.49216941324129998</v>
      </c>
      <c r="L441" s="17">
        <v>0.43716282722766397</v>
      </c>
      <c r="M441" s="17"/>
      <c r="N441" s="17">
        <v>0.404053160793586</v>
      </c>
      <c r="O441" s="17">
        <v>0.64721997510731899</v>
      </c>
      <c r="P441" s="17">
        <v>0.50478799682372499</v>
      </c>
      <c r="Q441" s="17">
        <v>0.37326092960517598</v>
      </c>
      <c r="R441" s="17">
        <v>0.51923377451762398</v>
      </c>
      <c r="S441" s="17">
        <v>0.62270622389910801</v>
      </c>
      <c r="T441" s="17">
        <v>0.43450718688401002</v>
      </c>
      <c r="U441" s="17">
        <v>0.45470961865770498</v>
      </c>
      <c r="V441" s="17">
        <v>0.47195405808789498</v>
      </c>
      <c r="W441" s="17">
        <v>0.50115807463752304</v>
      </c>
      <c r="X441" s="17">
        <v>0.47767792407124998</v>
      </c>
      <c r="Y441" s="17">
        <v>0.69642617161267295</v>
      </c>
      <c r="Z441" s="17">
        <v>0.43671172418502002</v>
      </c>
      <c r="AA441" s="17">
        <v>0.65870835262039595</v>
      </c>
      <c r="AB441" s="17">
        <v>0.475702887820875</v>
      </c>
      <c r="AC441" s="17">
        <v>0.52220775146094101</v>
      </c>
      <c r="AD441" s="17"/>
      <c r="AE441" s="17">
        <v>0.61813609296415095</v>
      </c>
      <c r="AF441" s="17">
        <v>0.451133474583991</v>
      </c>
    </row>
    <row r="442" spans="2:32" x14ac:dyDescent="0.5">
      <c r="B442" t="s">
        <v>230</v>
      </c>
      <c r="C442" s="17">
        <v>3.7645233142593597E-2</v>
      </c>
      <c r="D442" s="17">
        <v>3.59380946724892E-2</v>
      </c>
      <c r="E442" s="17">
        <v>3.94146725208291E-2</v>
      </c>
      <c r="F442" s="17"/>
      <c r="G442" s="17">
        <v>8.2335282790832104E-2</v>
      </c>
      <c r="H442" s="17">
        <v>2.9281318813184701E-2</v>
      </c>
      <c r="I442" s="17">
        <v>4.2106256748332897E-2</v>
      </c>
      <c r="J442" s="17">
        <v>4.95745179406255E-2</v>
      </c>
      <c r="K442" s="17">
        <v>1.45130986492572E-2</v>
      </c>
      <c r="L442" s="17">
        <v>3.3429863692400502E-2</v>
      </c>
      <c r="M442" s="17"/>
      <c r="N442" s="17">
        <v>4.3354451784184102E-2</v>
      </c>
      <c r="O442" s="17">
        <v>2.3548651700710601E-2</v>
      </c>
      <c r="P442" s="17">
        <v>1.7210429255927501E-2</v>
      </c>
      <c r="Q442" s="17">
        <v>0</v>
      </c>
      <c r="R442" s="17">
        <v>9.1061983169710106E-2</v>
      </c>
      <c r="S442" s="17">
        <v>0</v>
      </c>
      <c r="T442" s="17">
        <v>8.8265770490473405E-2</v>
      </c>
      <c r="U442" s="17">
        <v>0.13955400656546199</v>
      </c>
      <c r="V442" s="17">
        <v>3.9741544349034999E-2</v>
      </c>
      <c r="W442" s="17">
        <v>3.7516462409884703E-2</v>
      </c>
      <c r="X442" s="17">
        <v>5.4422088618222897E-2</v>
      </c>
      <c r="Y442" s="17">
        <v>0</v>
      </c>
      <c r="Z442" s="17">
        <v>3.8427495072744101E-2</v>
      </c>
      <c r="AA442" s="17">
        <v>3.08808445256065E-2</v>
      </c>
      <c r="AB442" s="17">
        <v>0</v>
      </c>
      <c r="AC442" s="17">
        <v>0</v>
      </c>
      <c r="AD442" s="17"/>
      <c r="AE442" s="17">
        <v>3.3376216720963102E-2</v>
      </c>
      <c r="AF442" s="17">
        <v>3.9590214423481998E-2</v>
      </c>
    </row>
    <row r="443" spans="2:32" x14ac:dyDescent="0.5">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row>
    <row r="444" spans="2:32" x14ac:dyDescent="0.5">
      <c r="B444" s="6" t="s">
        <v>235</v>
      </c>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row>
    <row r="445" spans="2:32" x14ac:dyDescent="0.5">
      <c r="B445" s="24" t="s">
        <v>57</v>
      </c>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row>
    <row r="446" spans="2:32" x14ac:dyDescent="0.5">
      <c r="B446" t="s">
        <v>228</v>
      </c>
      <c r="C446" s="17">
        <v>0.147318865764139</v>
      </c>
      <c r="D446" s="17">
        <v>0.111835290452692</v>
      </c>
      <c r="E446" s="17">
        <v>0.181747110148402</v>
      </c>
      <c r="F446" s="17"/>
      <c r="G446" s="17">
        <v>8.6143249136627395E-2</v>
      </c>
      <c r="H446" s="17">
        <v>0.11186879992748699</v>
      </c>
      <c r="I446" s="17">
        <v>0.15084301983957901</v>
      </c>
      <c r="J446" s="17">
        <v>0.16240691577847599</v>
      </c>
      <c r="K446" s="17">
        <v>0.175078243466812</v>
      </c>
      <c r="L446" s="17">
        <v>0.15745860007736701</v>
      </c>
      <c r="M446" s="17"/>
      <c r="N446" s="17">
        <v>0.18100758927237801</v>
      </c>
      <c r="O446" s="17">
        <v>0.12366813854593101</v>
      </c>
      <c r="P446" s="17">
        <v>0.11534034405849999</v>
      </c>
      <c r="Q446" s="17">
        <v>0.18206448753622601</v>
      </c>
      <c r="R446" s="17">
        <v>0.109532771227159</v>
      </c>
      <c r="S446" s="17">
        <v>0.263283367535327</v>
      </c>
      <c r="T446" s="17">
        <v>0.118925604244394</v>
      </c>
      <c r="U446" s="17">
        <v>8.82097399241554E-2</v>
      </c>
      <c r="V446" s="17">
        <v>0.16431620982558101</v>
      </c>
      <c r="W446" s="17">
        <v>0.141719529676605</v>
      </c>
      <c r="X446" s="17">
        <v>9.2306169127930507E-2</v>
      </c>
      <c r="Y446" s="17">
        <v>0.15512091678745801</v>
      </c>
      <c r="Z446" s="17">
        <v>0.220306801138237</v>
      </c>
      <c r="AA446" s="17">
        <v>0.16879165705302401</v>
      </c>
      <c r="AB446" s="17">
        <v>0.14357838398359801</v>
      </c>
      <c r="AC446" s="17">
        <v>0.101021123161931</v>
      </c>
      <c r="AD446" s="17"/>
      <c r="AE446" s="17">
        <v>9.6058392810305898E-2</v>
      </c>
      <c r="AF446" s="17">
        <v>0.170673346163774</v>
      </c>
    </row>
    <row r="447" spans="2:32" x14ac:dyDescent="0.5">
      <c r="B447" t="s">
        <v>229</v>
      </c>
      <c r="C447" s="17">
        <v>0.82540133660445203</v>
      </c>
      <c r="D447" s="17">
        <v>0.86897284150838605</v>
      </c>
      <c r="E447" s="17">
        <v>0.78314901827109695</v>
      </c>
      <c r="F447" s="17"/>
      <c r="G447" s="17">
        <v>0.86433225483338005</v>
      </c>
      <c r="H447" s="17">
        <v>0.88196970958751697</v>
      </c>
      <c r="I447" s="17">
        <v>0.80491478649639703</v>
      </c>
      <c r="J447" s="17">
        <v>0.798925434491363</v>
      </c>
      <c r="K447" s="17">
        <v>0.81541912528539096</v>
      </c>
      <c r="L447" s="17">
        <v>0.81506018828068805</v>
      </c>
      <c r="M447" s="17"/>
      <c r="N447" s="17">
        <v>0.77877561797204298</v>
      </c>
      <c r="O447" s="17">
        <v>0.85902717447802401</v>
      </c>
      <c r="P447" s="17">
        <v>0.88465965594149998</v>
      </c>
      <c r="Q447" s="17">
        <v>0.788072566244296</v>
      </c>
      <c r="R447" s="17">
        <v>0.89046722877284101</v>
      </c>
      <c r="S447" s="17">
        <v>0.736716632464673</v>
      </c>
      <c r="T447" s="17">
        <v>0.83243603069485805</v>
      </c>
      <c r="U447" s="17">
        <v>0.86799881517288702</v>
      </c>
      <c r="V447" s="17">
        <v>0.79515162077816404</v>
      </c>
      <c r="W447" s="17">
        <v>0.82965311421340104</v>
      </c>
      <c r="X447" s="17">
        <v>0.84939732360241205</v>
      </c>
      <c r="Y447" s="17">
        <v>0.84487908321254201</v>
      </c>
      <c r="Z447" s="17">
        <v>0.77969319886176303</v>
      </c>
      <c r="AA447" s="17">
        <v>0.80032749842136996</v>
      </c>
      <c r="AB447" s="17">
        <v>0.85642161601640199</v>
      </c>
      <c r="AC447" s="17">
        <v>0.89897887683806899</v>
      </c>
      <c r="AD447" s="17"/>
      <c r="AE447" s="17">
        <v>0.88995666973007803</v>
      </c>
      <c r="AF447" s="17">
        <v>0.79598966372479996</v>
      </c>
    </row>
    <row r="448" spans="2:32" x14ac:dyDescent="0.5">
      <c r="B448" t="s">
        <v>230</v>
      </c>
      <c r="C448" s="17">
        <v>2.7279797631408999E-2</v>
      </c>
      <c r="D448" s="17">
        <v>1.91918680389217E-2</v>
      </c>
      <c r="E448" s="17">
        <v>3.5103871580501399E-2</v>
      </c>
      <c r="F448" s="17"/>
      <c r="G448" s="17">
        <v>4.9524496029992197E-2</v>
      </c>
      <c r="H448" s="17">
        <v>6.1614904849964999E-3</v>
      </c>
      <c r="I448" s="17">
        <v>4.4242193664024002E-2</v>
      </c>
      <c r="J448" s="17">
        <v>3.8667649730161902E-2</v>
      </c>
      <c r="K448" s="17">
        <v>9.5026312477971692E-3</v>
      </c>
      <c r="L448" s="17">
        <v>2.74812116419441E-2</v>
      </c>
      <c r="M448" s="17"/>
      <c r="N448" s="17">
        <v>4.0216792755578802E-2</v>
      </c>
      <c r="O448" s="17">
        <v>1.73046869760447E-2</v>
      </c>
      <c r="P448" s="17">
        <v>0</v>
      </c>
      <c r="Q448" s="17">
        <v>2.98629462194781E-2</v>
      </c>
      <c r="R448" s="17">
        <v>0</v>
      </c>
      <c r="S448" s="17">
        <v>0</v>
      </c>
      <c r="T448" s="17">
        <v>4.8638365060747903E-2</v>
      </c>
      <c r="U448" s="17">
        <v>4.3791444902957402E-2</v>
      </c>
      <c r="V448" s="17">
        <v>4.0532169396255098E-2</v>
      </c>
      <c r="W448" s="17">
        <v>2.8627356109993202E-2</v>
      </c>
      <c r="X448" s="17">
        <v>5.82965072696578E-2</v>
      </c>
      <c r="Y448" s="17">
        <v>0</v>
      </c>
      <c r="Z448" s="17">
        <v>0</v>
      </c>
      <c r="AA448" s="17">
        <v>3.08808445256065E-2</v>
      </c>
      <c r="AB448" s="17">
        <v>0</v>
      </c>
      <c r="AC448" s="17">
        <v>0</v>
      </c>
      <c r="AD448" s="17"/>
      <c r="AE448" s="17">
        <v>1.3984937459616299E-2</v>
      </c>
      <c r="AF448" s="17">
        <v>3.3336990111425199E-2</v>
      </c>
    </row>
    <row r="449" spans="2:32" x14ac:dyDescent="0.5">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row>
    <row r="450" spans="2:32" x14ac:dyDescent="0.5">
      <c r="B450" s="6" t="s">
        <v>236</v>
      </c>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row>
    <row r="451" spans="2:32" x14ac:dyDescent="0.5">
      <c r="B451" s="24" t="s">
        <v>57</v>
      </c>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row>
    <row r="452" spans="2:32" x14ac:dyDescent="0.5">
      <c r="B452" t="s">
        <v>228</v>
      </c>
      <c r="C452" s="17">
        <v>0.33013835845343698</v>
      </c>
      <c r="D452" s="17">
        <v>0.34651252332988303</v>
      </c>
      <c r="E452" s="17">
        <v>0.313788656221828</v>
      </c>
      <c r="F452" s="17"/>
      <c r="G452" s="17">
        <v>0.15499301390304401</v>
      </c>
      <c r="H452" s="17">
        <v>0.34752008448458299</v>
      </c>
      <c r="I452" s="17">
        <v>0.28956077515038098</v>
      </c>
      <c r="J452" s="17">
        <v>0.31213993056662098</v>
      </c>
      <c r="K452" s="17">
        <v>0.39596997456345401</v>
      </c>
      <c r="L452" s="17">
        <v>0.36769013848427701</v>
      </c>
      <c r="M452" s="17"/>
      <c r="N452" s="17">
        <v>0.35940186168806199</v>
      </c>
      <c r="O452" s="17">
        <v>0.30986636612044399</v>
      </c>
      <c r="P452" s="17">
        <v>0.25698245734766001</v>
      </c>
      <c r="Q452" s="17">
        <v>0.275763627168716</v>
      </c>
      <c r="R452" s="17">
        <v>0.27452863144843698</v>
      </c>
      <c r="S452" s="17">
        <v>0.376711381789813</v>
      </c>
      <c r="T452" s="17">
        <v>0.30101040708654903</v>
      </c>
      <c r="U452" s="17">
        <v>0.363413993621722</v>
      </c>
      <c r="V452" s="17">
        <v>0.36345588942412899</v>
      </c>
      <c r="W452" s="17">
        <v>0.328785664469261</v>
      </c>
      <c r="X452" s="17">
        <v>0.33423613148771902</v>
      </c>
      <c r="Y452" s="17">
        <v>0.39272129573395398</v>
      </c>
      <c r="Z452" s="17">
        <v>0.33280579426111101</v>
      </c>
      <c r="AA452" s="17">
        <v>0.21723529987129001</v>
      </c>
      <c r="AB452" s="17">
        <v>0.462371205544024</v>
      </c>
      <c r="AC452" s="17">
        <v>0.30921999237006997</v>
      </c>
      <c r="AD452" s="17"/>
      <c r="AE452" s="17">
        <v>0.26201528201542901</v>
      </c>
      <c r="AF452" s="17">
        <v>0.361175509727231</v>
      </c>
    </row>
    <row r="453" spans="2:32" x14ac:dyDescent="0.5">
      <c r="B453" t="s">
        <v>229</v>
      </c>
      <c r="C453" s="17">
        <v>0.63606798704738998</v>
      </c>
      <c r="D453" s="17">
        <v>0.62263061749307103</v>
      </c>
      <c r="E453" s="17">
        <v>0.64948830797103996</v>
      </c>
      <c r="F453" s="17"/>
      <c r="G453" s="17">
        <v>0.77306598462037202</v>
      </c>
      <c r="H453" s="17">
        <v>0.63942405281213899</v>
      </c>
      <c r="I453" s="17">
        <v>0.654253961273351</v>
      </c>
      <c r="J453" s="17">
        <v>0.63359058452392303</v>
      </c>
      <c r="K453" s="17">
        <v>0.58905089622668205</v>
      </c>
      <c r="L453" s="17">
        <v>0.61195383314096996</v>
      </c>
      <c r="M453" s="17"/>
      <c r="N453" s="17">
        <v>0.61523503710708605</v>
      </c>
      <c r="O453" s="17">
        <v>0.66680976846914497</v>
      </c>
      <c r="P453" s="17">
        <v>0.69855532401506004</v>
      </c>
      <c r="Q453" s="17">
        <v>0.69437342661180601</v>
      </c>
      <c r="R453" s="17">
        <v>0.72547136855156302</v>
      </c>
      <c r="S453" s="17">
        <v>0.623288618210187</v>
      </c>
      <c r="T453" s="17">
        <v>0.66093819502719098</v>
      </c>
      <c r="U453" s="17">
        <v>0.45095338651713601</v>
      </c>
      <c r="V453" s="17">
        <v>0.59601194117961598</v>
      </c>
      <c r="W453" s="17">
        <v>0.62895130223687901</v>
      </c>
      <c r="X453" s="17">
        <v>0.646804164547504</v>
      </c>
      <c r="Y453" s="17">
        <v>0.532436610881032</v>
      </c>
      <c r="Z453" s="17">
        <v>0.63059795389893203</v>
      </c>
      <c r="AA453" s="17">
        <v>0.751883855603104</v>
      </c>
      <c r="AB453" s="17">
        <v>0.537628794455976</v>
      </c>
      <c r="AC453" s="17">
        <v>0.69078000762992997</v>
      </c>
      <c r="AD453" s="17"/>
      <c r="AE453" s="17">
        <v>0.70555741059421795</v>
      </c>
      <c r="AF453" s="17">
        <v>0.60440832246200804</v>
      </c>
    </row>
    <row r="454" spans="2:32" x14ac:dyDescent="0.5">
      <c r="B454" t="s">
        <v>230</v>
      </c>
      <c r="C454" s="17">
        <v>3.3793654499172598E-2</v>
      </c>
      <c r="D454" s="17">
        <v>3.0856859177046E-2</v>
      </c>
      <c r="E454" s="17">
        <v>3.6723035807132098E-2</v>
      </c>
      <c r="F454" s="17"/>
      <c r="G454" s="17">
        <v>7.1941001476584401E-2</v>
      </c>
      <c r="H454" s="17">
        <v>1.3055862703277601E-2</v>
      </c>
      <c r="I454" s="17">
        <v>5.6185263576268102E-2</v>
      </c>
      <c r="J454" s="17">
        <v>5.42694849094561E-2</v>
      </c>
      <c r="K454" s="17">
        <v>1.4979129209864101E-2</v>
      </c>
      <c r="L454" s="17">
        <v>2.0356028374753098E-2</v>
      </c>
      <c r="M454" s="17"/>
      <c r="N454" s="17">
        <v>2.53631012048521E-2</v>
      </c>
      <c r="O454" s="17">
        <v>2.3323865410410899E-2</v>
      </c>
      <c r="P454" s="17">
        <v>4.44622186372804E-2</v>
      </c>
      <c r="Q454" s="17">
        <v>2.98629462194781E-2</v>
      </c>
      <c r="R454" s="17">
        <v>0</v>
      </c>
      <c r="S454" s="17">
        <v>0</v>
      </c>
      <c r="T454" s="17">
        <v>3.8051397886260302E-2</v>
      </c>
      <c r="U454" s="17">
        <v>0.18563261986114099</v>
      </c>
      <c r="V454" s="17">
        <v>4.0532169396255098E-2</v>
      </c>
      <c r="W454" s="17">
        <v>4.22630332938599E-2</v>
      </c>
      <c r="X454" s="17">
        <v>1.8959703964776999E-2</v>
      </c>
      <c r="Y454" s="17">
        <v>7.4842093385013797E-2</v>
      </c>
      <c r="Z454" s="17">
        <v>3.6596251839957197E-2</v>
      </c>
      <c r="AA454" s="17">
        <v>3.08808445256065E-2</v>
      </c>
      <c r="AB454" s="17">
        <v>0</v>
      </c>
      <c r="AC454" s="17">
        <v>0</v>
      </c>
      <c r="AD454" s="17"/>
      <c r="AE454" s="17">
        <v>3.2427307390352697E-2</v>
      </c>
      <c r="AF454" s="17">
        <v>3.4416167810760102E-2</v>
      </c>
    </row>
    <row r="455" spans="2:32" x14ac:dyDescent="0.5">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row>
    <row r="456" spans="2:32" x14ac:dyDescent="0.5">
      <c r="B456" s="6" t="s">
        <v>237</v>
      </c>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row>
    <row r="457" spans="2:32" x14ac:dyDescent="0.5">
      <c r="B457" s="24" t="s">
        <v>57</v>
      </c>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row>
    <row r="458" spans="2:32" x14ac:dyDescent="0.5">
      <c r="B458" t="s">
        <v>228</v>
      </c>
      <c r="C458" s="17">
        <v>6.4409247715999901E-2</v>
      </c>
      <c r="D458" s="17">
        <v>6.0717135443666699E-2</v>
      </c>
      <c r="E458" s="17">
        <v>6.8173166042536898E-2</v>
      </c>
      <c r="F458" s="17"/>
      <c r="G458" s="17">
        <v>2.4737283269158999E-2</v>
      </c>
      <c r="H458" s="17">
        <v>3.4115523133758499E-2</v>
      </c>
      <c r="I458" s="17">
        <v>8.1486482159623896E-2</v>
      </c>
      <c r="J458" s="17">
        <v>5.7072916508138498E-2</v>
      </c>
      <c r="K458" s="17">
        <v>7.7139856870400897E-2</v>
      </c>
      <c r="L458" s="17">
        <v>8.1239124137931204E-2</v>
      </c>
      <c r="M458" s="17"/>
      <c r="N458" s="17">
        <v>8.3918872526052499E-2</v>
      </c>
      <c r="O458" s="17">
        <v>7.5052225105977005E-2</v>
      </c>
      <c r="P458" s="17">
        <v>3.71610615766114E-2</v>
      </c>
      <c r="Q458" s="17">
        <v>5.7492859807954599E-2</v>
      </c>
      <c r="R458" s="17">
        <v>9.6704822806779306E-2</v>
      </c>
      <c r="S458" s="17">
        <v>0.19323444612153301</v>
      </c>
      <c r="T458" s="17">
        <v>7.1429682695146005E-2</v>
      </c>
      <c r="U458" s="17">
        <v>0.101433701765683</v>
      </c>
      <c r="V458" s="17">
        <v>5.2660071555108101E-2</v>
      </c>
      <c r="W458" s="17">
        <v>5.18524127835173E-2</v>
      </c>
      <c r="X458" s="17">
        <v>1.69567655100742E-2</v>
      </c>
      <c r="Y458" s="17">
        <v>8.6134351929294001E-2</v>
      </c>
      <c r="Z458" s="17">
        <v>7.51014786299814E-2</v>
      </c>
      <c r="AA458" s="17">
        <v>6.0341168718017001E-2</v>
      </c>
      <c r="AB458" s="17">
        <v>3.88774187737813E-2</v>
      </c>
      <c r="AC458" s="17">
        <v>3.2216366193624502E-2</v>
      </c>
      <c r="AD458" s="17"/>
      <c r="AE458" s="17">
        <v>6.0680134838452901E-2</v>
      </c>
      <c r="AF458" s="17">
        <v>6.6108246741723595E-2</v>
      </c>
    </row>
    <row r="459" spans="2:32" x14ac:dyDescent="0.5">
      <c r="B459" t="s">
        <v>229</v>
      </c>
      <c r="C459" s="17">
        <v>0.91643407483677997</v>
      </c>
      <c r="D459" s="17">
        <v>0.92288710635662696</v>
      </c>
      <c r="E459" s="17">
        <v>0.90996288029875305</v>
      </c>
      <c r="F459" s="17"/>
      <c r="G459" s="17">
        <v>0.941947066409758</v>
      </c>
      <c r="H459" s="17">
        <v>0.95899010464795997</v>
      </c>
      <c r="I459" s="17">
        <v>0.88888233090971502</v>
      </c>
      <c r="J459" s="17">
        <v>0.92030764442519097</v>
      </c>
      <c r="K459" s="17">
        <v>0.91332516002908104</v>
      </c>
      <c r="L459" s="17">
        <v>0.89876419475621305</v>
      </c>
      <c r="M459" s="17"/>
      <c r="N459" s="17">
        <v>0.89208575589557104</v>
      </c>
      <c r="O459" s="17">
        <v>0.91955500194184303</v>
      </c>
      <c r="P459" s="17">
        <v>0.96283893842338897</v>
      </c>
      <c r="Q459" s="17">
        <v>0.91264419397256702</v>
      </c>
      <c r="R459" s="17">
        <v>0.90329517719322105</v>
      </c>
      <c r="S459" s="17">
        <v>0.80676555387846705</v>
      </c>
      <c r="T459" s="17">
        <v>0.87861875392195898</v>
      </c>
      <c r="U459" s="17">
        <v>0.85477485333136005</v>
      </c>
      <c r="V459" s="17">
        <v>0.92197718779298299</v>
      </c>
      <c r="W459" s="17">
        <v>0.923699411475979</v>
      </c>
      <c r="X459" s="17">
        <v>0.98304323448992603</v>
      </c>
      <c r="Y459" s="17">
        <v>0.83781893485805103</v>
      </c>
      <c r="Z459" s="17">
        <v>0.90570691531843195</v>
      </c>
      <c r="AA459" s="17">
        <v>0.93965883128198302</v>
      </c>
      <c r="AB459" s="17">
        <v>0.96112258122621896</v>
      </c>
      <c r="AC459" s="17">
        <v>0.967783633806375</v>
      </c>
      <c r="AD459" s="17"/>
      <c r="AE459" s="17">
        <v>0.92832178924291497</v>
      </c>
      <c r="AF459" s="17">
        <v>0.91101798370268905</v>
      </c>
    </row>
    <row r="460" spans="2:32" x14ac:dyDescent="0.5">
      <c r="B460" t="s">
        <v>230</v>
      </c>
      <c r="C460" s="17">
        <v>1.91566774472204E-2</v>
      </c>
      <c r="D460" s="17">
        <v>1.6395758199706002E-2</v>
      </c>
      <c r="E460" s="17">
        <v>2.1863953658710501E-2</v>
      </c>
      <c r="F460" s="17"/>
      <c r="G460" s="17">
        <v>3.3315650321082697E-2</v>
      </c>
      <c r="H460" s="17">
        <v>6.89437221828108E-3</v>
      </c>
      <c r="I460" s="17">
        <v>2.96311869306616E-2</v>
      </c>
      <c r="J460" s="17">
        <v>2.2619439066670799E-2</v>
      </c>
      <c r="K460" s="17">
        <v>9.5349831005186007E-3</v>
      </c>
      <c r="L460" s="17">
        <v>1.9996681105856E-2</v>
      </c>
      <c r="M460" s="17"/>
      <c r="N460" s="17">
        <v>2.3995371578376501E-2</v>
      </c>
      <c r="O460" s="17">
        <v>5.3927729521803403E-3</v>
      </c>
      <c r="P460" s="17">
        <v>0</v>
      </c>
      <c r="Q460" s="17">
        <v>2.98629462194781E-2</v>
      </c>
      <c r="R460" s="17">
        <v>0</v>
      </c>
      <c r="S460" s="17">
        <v>0</v>
      </c>
      <c r="T460" s="17">
        <v>4.9951563382894901E-2</v>
      </c>
      <c r="U460" s="17">
        <v>4.3791444902957402E-2</v>
      </c>
      <c r="V460" s="17">
        <v>2.5362740651909101E-2</v>
      </c>
      <c r="W460" s="17">
        <v>2.44481757405033E-2</v>
      </c>
      <c r="X460" s="17">
        <v>0</v>
      </c>
      <c r="Y460" s="17">
        <v>7.6046713212655506E-2</v>
      </c>
      <c r="Z460" s="17">
        <v>1.91916060515866E-2</v>
      </c>
      <c r="AA460" s="17">
        <v>0</v>
      </c>
      <c r="AB460" s="17">
        <v>0</v>
      </c>
      <c r="AC460" s="17">
        <v>0</v>
      </c>
      <c r="AD460" s="17"/>
      <c r="AE460" s="17">
        <v>1.0998075918632E-2</v>
      </c>
      <c r="AF460" s="17">
        <v>2.2873769555587401E-2</v>
      </c>
    </row>
    <row r="461" spans="2:32" x14ac:dyDescent="0.5">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row>
    <row r="462" spans="2:32" x14ac:dyDescent="0.5">
      <c r="B462" s="6" t="s">
        <v>238</v>
      </c>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row>
    <row r="463" spans="2:32" x14ac:dyDescent="0.5">
      <c r="B463" s="24" t="s">
        <v>57</v>
      </c>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row>
    <row r="464" spans="2:32" x14ac:dyDescent="0.5">
      <c r="B464" t="s">
        <v>228</v>
      </c>
      <c r="C464" s="17">
        <v>0.29677834000646403</v>
      </c>
      <c r="D464" s="17">
        <v>0.29818673841382898</v>
      </c>
      <c r="E464" s="17">
        <v>0.29653164698142198</v>
      </c>
      <c r="F464" s="17"/>
      <c r="G464" s="17">
        <v>4.7518932001290398E-2</v>
      </c>
      <c r="H464" s="17">
        <v>0.15810952532928199</v>
      </c>
      <c r="I464" s="17">
        <v>0.20452376086262999</v>
      </c>
      <c r="J464" s="17">
        <v>0.30282978048525699</v>
      </c>
      <c r="K464" s="17">
        <v>0.41598136107121603</v>
      </c>
      <c r="L464" s="17">
        <v>0.42570125147396098</v>
      </c>
      <c r="M464" s="17"/>
      <c r="N464" s="17">
        <v>0.27770654206954498</v>
      </c>
      <c r="O464" s="17">
        <v>0.29346802123453503</v>
      </c>
      <c r="P464" s="17">
        <v>0.39146847365718401</v>
      </c>
      <c r="Q464" s="17">
        <v>0.38991857797106</v>
      </c>
      <c r="R464" s="17">
        <v>0.28735657986881702</v>
      </c>
      <c r="S464" s="17">
        <v>0.38007341238618397</v>
      </c>
      <c r="T464" s="17">
        <v>0.21089960199763899</v>
      </c>
      <c r="U464" s="17">
        <v>0.27038343183963998</v>
      </c>
      <c r="V464" s="17">
        <v>0.31662015440923302</v>
      </c>
      <c r="W464" s="17">
        <v>0.25843586584851602</v>
      </c>
      <c r="X464" s="17">
        <v>0.32577570701320302</v>
      </c>
      <c r="Y464" s="17">
        <v>0.31609736210176598</v>
      </c>
      <c r="Z464" s="17">
        <v>0.38633732128084503</v>
      </c>
      <c r="AA464" s="17">
        <v>0.14988957903424199</v>
      </c>
      <c r="AB464" s="17">
        <v>0.36008146309464101</v>
      </c>
      <c r="AC464" s="17">
        <v>0.42477676427328798</v>
      </c>
      <c r="AD464" s="17"/>
      <c r="AE464" s="17">
        <v>0.24494075661513101</v>
      </c>
      <c r="AF464" s="17">
        <v>0.32039575427354799</v>
      </c>
    </row>
    <row r="465" spans="2:32" x14ac:dyDescent="0.5">
      <c r="B465" t="s">
        <v>229</v>
      </c>
      <c r="C465" s="17">
        <v>0.67704090756067303</v>
      </c>
      <c r="D465" s="17">
        <v>0.67670869117397503</v>
      </c>
      <c r="E465" s="17">
        <v>0.67616308129757696</v>
      </c>
      <c r="F465" s="17"/>
      <c r="G465" s="17">
        <v>0.92470948387318597</v>
      </c>
      <c r="H465" s="17">
        <v>0.83572898418572195</v>
      </c>
      <c r="I465" s="17">
        <v>0.73801320893549205</v>
      </c>
      <c r="J465" s="17">
        <v>0.669552077562373</v>
      </c>
      <c r="K465" s="17">
        <v>0.57448365582826499</v>
      </c>
      <c r="L465" s="17">
        <v>0.54421444973869204</v>
      </c>
      <c r="M465" s="17"/>
      <c r="N465" s="17">
        <v>0.696930356725603</v>
      </c>
      <c r="O465" s="17">
        <v>0.70113920581328504</v>
      </c>
      <c r="P465" s="17">
        <v>0.58659200826762103</v>
      </c>
      <c r="Q465" s="17">
        <v>0.57914854106900304</v>
      </c>
      <c r="R465" s="17">
        <v>0.71264342013118298</v>
      </c>
      <c r="S465" s="17">
        <v>0.61992658761381603</v>
      </c>
      <c r="T465" s="17">
        <v>0.73924756864945496</v>
      </c>
      <c r="U465" s="17">
        <v>0.68582512325740297</v>
      </c>
      <c r="V465" s="17">
        <v>0.642847676194512</v>
      </c>
      <c r="W465" s="17">
        <v>0.708367530399724</v>
      </c>
      <c r="X465" s="17">
        <v>0.63921872960954595</v>
      </c>
      <c r="Y465" s="17">
        <v>0.60785592468557903</v>
      </c>
      <c r="Z465" s="17">
        <v>0.59474385441572097</v>
      </c>
      <c r="AA465" s="17">
        <v>0.81922957644015204</v>
      </c>
      <c r="AB465" s="17">
        <v>0.63991853690535905</v>
      </c>
      <c r="AC465" s="17">
        <v>0.57522323572671197</v>
      </c>
      <c r="AD465" s="17"/>
      <c r="AE465" s="17">
        <v>0.73121438534036298</v>
      </c>
      <c r="AF465" s="17">
        <v>0.65235925028986796</v>
      </c>
    </row>
    <row r="466" spans="2:32" x14ac:dyDescent="0.5">
      <c r="B466" t="s">
        <v>230</v>
      </c>
      <c r="C466" s="17">
        <v>2.61807524328635E-2</v>
      </c>
      <c r="D466" s="17">
        <v>2.5104570412196301E-2</v>
      </c>
      <c r="E466" s="17">
        <v>2.7305271721001102E-2</v>
      </c>
      <c r="F466" s="17"/>
      <c r="G466" s="17">
        <v>2.7771584125523802E-2</v>
      </c>
      <c r="H466" s="17">
        <v>6.1614904849964999E-3</v>
      </c>
      <c r="I466" s="17">
        <v>5.7463030201877797E-2</v>
      </c>
      <c r="J466" s="17">
        <v>2.7618141952369699E-2</v>
      </c>
      <c r="K466" s="17">
        <v>9.5349831005186007E-3</v>
      </c>
      <c r="L466" s="17">
        <v>3.00842987873466E-2</v>
      </c>
      <c r="M466" s="17"/>
      <c r="N466" s="17">
        <v>2.53631012048521E-2</v>
      </c>
      <c r="O466" s="17">
        <v>5.3927729521803403E-3</v>
      </c>
      <c r="P466" s="17">
        <v>2.1939518075194401E-2</v>
      </c>
      <c r="Q466" s="17">
        <v>3.09328809599363E-2</v>
      </c>
      <c r="R466" s="17">
        <v>0</v>
      </c>
      <c r="S466" s="17">
        <v>0</v>
      </c>
      <c r="T466" s="17">
        <v>4.98528293529064E-2</v>
      </c>
      <c r="U466" s="17">
        <v>4.3791444902957402E-2</v>
      </c>
      <c r="V466" s="17">
        <v>4.0532169396255098E-2</v>
      </c>
      <c r="W466" s="17">
        <v>3.3196603751760298E-2</v>
      </c>
      <c r="X466" s="17">
        <v>3.50055633772502E-2</v>
      </c>
      <c r="Y466" s="17">
        <v>7.6046713212655506E-2</v>
      </c>
      <c r="Z466" s="17">
        <v>1.8918824303433699E-2</v>
      </c>
      <c r="AA466" s="17">
        <v>3.08808445256065E-2</v>
      </c>
      <c r="AB466" s="17">
        <v>0</v>
      </c>
      <c r="AC466" s="17">
        <v>0</v>
      </c>
      <c r="AD466" s="17"/>
      <c r="AE466" s="17">
        <v>2.3844858044506399E-2</v>
      </c>
      <c r="AF466" s="17">
        <v>2.7244995436583701E-2</v>
      </c>
    </row>
    <row r="467" spans="2:32" x14ac:dyDescent="0.5">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row>
    <row r="468" spans="2:32" x14ac:dyDescent="0.5">
      <c r="B468" s="6" t="s">
        <v>239</v>
      </c>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row>
    <row r="469" spans="2:32" x14ac:dyDescent="0.5">
      <c r="B469" s="24" t="s">
        <v>57</v>
      </c>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row>
    <row r="470" spans="2:32" x14ac:dyDescent="0.5">
      <c r="B470" t="s">
        <v>228</v>
      </c>
      <c r="C470" s="17">
        <v>0.33594623111376798</v>
      </c>
      <c r="D470" s="17">
        <v>0.30753694396729297</v>
      </c>
      <c r="E470" s="17">
        <v>0.36431725321446601</v>
      </c>
      <c r="F470" s="17"/>
      <c r="G470" s="17">
        <v>0.10649306214071</v>
      </c>
      <c r="H470" s="17">
        <v>0.20160076938559801</v>
      </c>
      <c r="I470" s="17">
        <v>0.25065557763103802</v>
      </c>
      <c r="J470" s="17">
        <v>0.35233919579438</v>
      </c>
      <c r="K470" s="17">
        <v>0.44812484076811898</v>
      </c>
      <c r="L470" s="17">
        <v>0.45015898999495602</v>
      </c>
      <c r="M470" s="17"/>
      <c r="N470" s="17">
        <v>0.29459389824938598</v>
      </c>
      <c r="O470" s="17">
        <v>0.23429047385568599</v>
      </c>
      <c r="P470" s="17">
        <v>0.50027434391720904</v>
      </c>
      <c r="Q470" s="17">
        <v>0.30006850318017497</v>
      </c>
      <c r="R470" s="17">
        <v>0.38406140267559602</v>
      </c>
      <c r="S470" s="17">
        <v>0.45690827713664101</v>
      </c>
      <c r="T470" s="17">
        <v>0.34860182007192198</v>
      </c>
      <c r="U470" s="17">
        <v>0.43569761059922302</v>
      </c>
      <c r="V470" s="17">
        <v>0.348675952029392</v>
      </c>
      <c r="W470" s="17">
        <v>0.36080589823901899</v>
      </c>
      <c r="X470" s="17">
        <v>0.38511243016631602</v>
      </c>
      <c r="Y470" s="17">
        <v>0.224107481645622</v>
      </c>
      <c r="Z470" s="17">
        <v>0.40582631610058001</v>
      </c>
      <c r="AA470" s="17">
        <v>0.28938615434543402</v>
      </c>
      <c r="AB470" s="17">
        <v>0.27591462928233101</v>
      </c>
      <c r="AC470" s="17">
        <v>0.404429673720336</v>
      </c>
      <c r="AD470" s="17"/>
      <c r="AE470" s="17">
        <v>0.24809998376832701</v>
      </c>
      <c r="AF470" s="17">
        <v>0.37596933943854699</v>
      </c>
    </row>
    <row r="471" spans="2:32" x14ac:dyDescent="0.5">
      <c r="B471" t="s">
        <v>229</v>
      </c>
      <c r="C471" s="17">
        <v>0.63532550261377396</v>
      </c>
      <c r="D471" s="17">
        <v>0.66852139030070701</v>
      </c>
      <c r="E471" s="17">
        <v>0.60227747175553503</v>
      </c>
      <c r="F471" s="17"/>
      <c r="G471" s="17">
        <v>0.89350693785929003</v>
      </c>
      <c r="H471" s="17">
        <v>0.79839923061440199</v>
      </c>
      <c r="I471" s="17">
        <v>0.68992450480739997</v>
      </c>
      <c r="J471" s="17">
        <v>0.60343151445020304</v>
      </c>
      <c r="K471" s="17">
        <v>0.54305914930274601</v>
      </c>
      <c r="L471" s="17">
        <v>0.50825756948740197</v>
      </c>
      <c r="M471" s="17"/>
      <c r="N471" s="17">
        <v>0.67220685698267801</v>
      </c>
      <c r="O471" s="17">
        <v>0.73091983418454498</v>
      </c>
      <c r="P471" s="17">
        <v>0.49972565608279101</v>
      </c>
      <c r="Q471" s="17">
        <v>0.63913566964041002</v>
      </c>
      <c r="R471" s="17">
        <v>0.61593859732440404</v>
      </c>
      <c r="S471" s="17">
        <v>0.50756969856956002</v>
      </c>
      <c r="T471" s="17">
        <v>0.63983087501496005</v>
      </c>
      <c r="U471" s="17">
        <v>0.47258963289061301</v>
      </c>
      <c r="V471" s="17">
        <v>0.62596130731869903</v>
      </c>
      <c r="W471" s="17">
        <v>0.60159108388273497</v>
      </c>
      <c r="X471" s="17">
        <v>0.61488756983368398</v>
      </c>
      <c r="Y471" s="17">
        <v>0.775892518354378</v>
      </c>
      <c r="Z471" s="17">
        <v>0.59417368389942005</v>
      </c>
      <c r="AA471" s="17">
        <v>0.67973300112895896</v>
      </c>
      <c r="AB471" s="17">
        <v>0.68520795194388695</v>
      </c>
      <c r="AC471" s="17">
        <v>0.56335396008604</v>
      </c>
      <c r="AD471" s="17"/>
      <c r="AE471" s="17">
        <v>0.72512619367449205</v>
      </c>
      <c r="AF471" s="17">
        <v>0.59441194176660495</v>
      </c>
    </row>
    <row r="472" spans="2:32" x14ac:dyDescent="0.5">
      <c r="B472" t="s">
        <v>230</v>
      </c>
      <c r="C472" s="17">
        <v>2.8728266272457999E-2</v>
      </c>
      <c r="D472" s="17">
        <v>2.39416657320001E-2</v>
      </c>
      <c r="E472" s="17">
        <v>3.3405275029999203E-2</v>
      </c>
      <c r="F472" s="17"/>
      <c r="G472" s="17">
        <v>0</v>
      </c>
      <c r="H472" s="17">
        <v>0</v>
      </c>
      <c r="I472" s="17">
        <v>5.94199175615618E-2</v>
      </c>
      <c r="J472" s="17">
        <v>4.4229289755417303E-2</v>
      </c>
      <c r="K472" s="17">
        <v>8.8160099291345103E-3</v>
      </c>
      <c r="L472" s="17">
        <v>4.15834405176417E-2</v>
      </c>
      <c r="M472" s="17"/>
      <c r="N472" s="17">
        <v>3.3199244767936099E-2</v>
      </c>
      <c r="O472" s="17">
        <v>3.4789691959769699E-2</v>
      </c>
      <c r="P472" s="17">
        <v>0</v>
      </c>
      <c r="Q472" s="17">
        <v>6.0795827179414397E-2</v>
      </c>
      <c r="R472" s="17">
        <v>0</v>
      </c>
      <c r="S472" s="17">
        <v>3.5522024293798998E-2</v>
      </c>
      <c r="T472" s="17">
        <v>1.1567304913117599E-2</v>
      </c>
      <c r="U472" s="17">
        <v>9.1712756510163695E-2</v>
      </c>
      <c r="V472" s="17">
        <v>2.5362740651909101E-2</v>
      </c>
      <c r="W472" s="17">
        <v>3.7603017878246499E-2</v>
      </c>
      <c r="X472" s="17">
        <v>0</v>
      </c>
      <c r="Y472" s="17">
        <v>0</v>
      </c>
      <c r="Z472" s="17">
        <v>0</v>
      </c>
      <c r="AA472" s="17">
        <v>3.08808445256065E-2</v>
      </c>
      <c r="AB472" s="17">
        <v>3.88774187737813E-2</v>
      </c>
      <c r="AC472" s="17">
        <v>3.2216366193624502E-2</v>
      </c>
      <c r="AD472" s="17"/>
      <c r="AE472" s="17">
        <v>2.6773822557180901E-2</v>
      </c>
      <c r="AF472" s="17">
        <v>2.96187187948477E-2</v>
      </c>
    </row>
    <row r="473" spans="2:32" x14ac:dyDescent="0.5">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row>
    <row r="474" spans="2:32" x14ac:dyDescent="0.5">
      <c r="B474" s="6" t="s">
        <v>240</v>
      </c>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row>
    <row r="475" spans="2:32" x14ac:dyDescent="0.5">
      <c r="B475" s="24" t="s">
        <v>57</v>
      </c>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row>
    <row r="476" spans="2:32" x14ac:dyDescent="0.5">
      <c r="B476" t="s">
        <v>228</v>
      </c>
      <c r="C476" s="17">
        <v>0.62371398240015197</v>
      </c>
      <c r="D476" s="17">
        <v>0.61266020323120396</v>
      </c>
      <c r="E476" s="17">
        <v>0.63657714239428098</v>
      </c>
      <c r="F476" s="17"/>
      <c r="G476" s="17">
        <v>0.389128098388834</v>
      </c>
      <c r="H476" s="17">
        <v>0.56553669058905398</v>
      </c>
      <c r="I476" s="17">
        <v>0.58382033878540895</v>
      </c>
      <c r="J476" s="17">
        <v>0.57094712060419295</v>
      </c>
      <c r="K476" s="17">
        <v>0.71546601534004495</v>
      </c>
      <c r="L476" s="17">
        <v>0.72805057153575903</v>
      </c>
      <c r="M476" s="17"/>
      <c r="N476" s="17">
        <v>0.63190439922762198</v>
      </c>
      <c r="O476" s="17">
        <v>0.57146904980121604</v>
      </c>
      <c r="P476" s="17">
        <v>0.76169846323669299</v>
      </c>
      <c r="Q476" s="17">
        <v>0.71419780512689501</v>
      </c>
      <c r="R476" s="17">
        <v>0.80158735384657598</v>
      </c>
      <c r="S476" s="17">
        <v>0.65493790957253994</v>
      </c>
      <c r="T476" s="17">
        <v>0.612177744953325</v>
      </c>
      <c r="U476" s="17">
        <v>0.76986355992647104</v>
      </c>
      <c r="V476" s="17">
        <v>0.61969545577676299</v>
      </c>
      <c r="W476" s="17">
        <v>0.59379095862806097</v>
      </c>
      <c r="X476" s="17">
        <v>0.67007709451271202</v>
      </c>
      <c r="Y476" s="17">
        <v>0.37620090807093298</v>
      </c>
      <c r="Z476" s="17">
        <v>0.67873887804572197</v>
      </c>
      <c r="AA476" s="17">
        <v>0.45615997632990402</v>
      </c>
      <c r="AB476" s="17">
        <v>0.73754094360022904</v>
      </c>
      <c r="AC476" s="17">
        <v>0.60777911523182404</v>
      </c>
      <c r="AD476" s="17"/>
      <c r="AE476" s="17">
        <v>0.59622657816771096</v>
      </c>
      <c r="AF476" s="17">
        <v>0.63623735579863006</v>
      </c>
    </row>
    <row r="477" spans="2:32" x14ac:dyDescent="0.5">
      <c r="B477" t="s">
        <v>229</v>
      </c>
      <c r="C477" s="17">
        <v>0.33234930259345502</v>
      </c>
      <c r="D477" s="17">
        <v>0.347602648516873</v>
      </c>
      <c r="E477" s="17">
        <v>0.31531341347485198</v>
      </c>
      <c r="F477" s="17"/>
      <c r="G477" s="17">
        <v>0.539617746952338</v>
      </c>
      <c r="H477" s="17">
        <v>0.40830427688403198</v>
      </c>
      <c r="I477" s="17">
        <v>0.37312131505614399</v>
      </c>
      <c r="J477" s="17">
        <v>0.36800658333834202</v>
      </c>
      <c r="K477" s="17">
        <v>0.26503318106185197</v>
      </c>
      <c r="L477" s="17">
        <v>0.22032071795973199</v>
      </c>
      <c r="M477" s="17"/>
      <c r="N477" s="17">
        <v>0.32219914545079398</v>
      </c>
      <c r="O477" s="17">
        <v>0.39467731983776999</v>
      </c>
      <c r="P477" s="17">
        <v>0.197649554166762</v>
      </c>
      <c r="Q477" s="17">
        <v>0.22470208531821401</v>
      </c>
      <c r="R477" s="17">
        <v>0.107350662983714</v>
      </c>
      <c r="S477" s="17">
        <v>0.303410437692608</v>
      </c>
      <c r="T477" s="17">
        <v>0.31276693987621301</v>
      </c>
      <c r="U477" s="17">
        <v>0.18634499517057199</v>
      </c>
      <c r="V477" s="17">
        <v>0.32690465490222198</v>
      </c>
      <c r="W477" s="17">
        <v>0.35452878234535301</v>
      </c>
      <c r="X477" s="17">
        <v>0.29400643601243698</v>
      </c>
      <c r="Y477" s="17">
        <v>0.62379909192906702</v>
      </c>
      <c r="Z477" s="17">
        <v>0.28482268865497701</v>
      </c>
      <c r="AA477" s="17">
        <v>0.51295917914448996</v>
      </c>
      <c r="AB477" s="17">
        <v>0.26245905639977202</v>
      </c>
      <c r="AC477" s="17">
        <v>0.39222088476817601</v>
      </c>
      <c r="AD477" s="17"/>
      <c r="AE477" s="17">
        <v>0.377783211472564</v>
      </c>
      <c r="AF477" s="17">
        <v>0.311649428533541</v>
      </c>
    </row>
    <row r="478" spans="2:32" x14ac:dyDescent="0.5">
      <c r="B478" t="s">
        <v>230</v>
      </c>
      <c r="C478" s="17">
        <v>4.3936715006392499E-2</v>
      </c>
      <c r="D478" s="17">
        <v>3.9737148251923197E-2</v>
      </c>
      <c r="E478" s="17">
        <v>4.8109444130866298E-2</v>
      </c>
      <c r="F478" s="17"/>
      <c r="G478" s="17">
        <v>7.12541546588282E-2</v>
      </c>
      <c r="H478" s="17">
        <v>2.6159032526913099E-2</v>
      </c>
      <c r="I478" s="17">
        <v>4.3058346158447197E-2</v>
      </c>
      <c r="J478" s="17">
        <v>6.1046296057464602E-2</v>
      </c>
      <c r="K478" s="17">
        <v>1.9500803598103199E-2</v>
      </c>
      <c r="L478" s="17">
        <v>5.1628710504508402E-2</v>
      </c>
      <c r="M478" s="17"/>
      <c r="N478" s="17">
        <v>4.5896455321584102E-2</v>
      </c>
      <c r="O478" s="17">
        <v>3.3853630361013402E-2</v>
      </c>
      <c r="P478" s="17">
        <v>4.0651982596544699E-2</v>
      </c>
      <c r="Q478" s="17">
        <v>6.1100109554891202E-2</v>
      </c>
      <c r="R478" s="17">
        <v>9.1061983169710106E-2</v>
      </c>
      <c r="S478" s="17">
        <v>4.1651652734851601E-2</v>
      </c>
      <c r="T478" s="17">
        <v>7.50553151704621E-2</v>
      </c>
      <c r="U478" s="17">
        <v>4.3791444902957402E-2</v>
      </c>
      <c r="V478" s="17">
        <v>5.33998893210152E-2</v>
      </c>
      <c r="W478" s="17">
        <v>5.1680259026586101E-2</v>
      </c>
      <c r="X478" s="17">
        <v>3.59164694748512E-2</v>
      </c>
      <c r="Y478" s="17">
        <v>0</v>
      </c>
      <c r="Z478" s="17">
        <v>3.6438433299300597E-2</v>
      </c>
      <c r="AA478" s="17">
        <v>3.08808445256065E-2</v>
      </c>
      <c r="AB478" s="17">
        <v>0</v>
      </c>
      <c r="AC478" s="17">
        <v>0</v>
      </c>
      <c r="AD478" s="17"/>
      <c r="AE478" s="17">
        <v>2.5990210359724899E-2</v>
      </c>
      <c r="AF478" s="17">
        <v>5.2113215667828998E-2</v>
      </c>
    </row>
    <row r="479" spans="2:32" x14ac:dyDescent="0.5">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row>
    <row r="480" spans="2:32" x14ac:dyDescent="0.5">
      <c r="B480" s="6" t="s">
        <v>241</v>
      </c>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row>
    <row r="481" spans="2:32" x14ac:dyDescent="0.5">
      <c r="B481" s="24" t="s">
        <v>57</v>
      </c>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row>
    <row r="482" spans="2:32" x14ac:dyDescent="0.5">
      <c r="B482" t="s">
        <v>228</v>
      </c>
      <c r="C482" s="17">
        <v>0.36014029131729902</v>
      </c>
      <c r="D482" s="17">
        <v>0.27853332623556598</v>
      </c>
      <c r="E482" s="17">
        <v>0.43746336910177702</v>
      </c>
      <c r="F482" s="17"/>
      <c r="G482" s="17">
        <v>0.25064607734281102</v>
      </c>
      <c r="H482" s="17">
        <v>0.30093722874186701</v>
      </c>
      <c r="I482" s="17">
        <v>0.28801445498380901</v>
      </c>
      <c r="J482" s="17">
        <v>0.27680234435890699</v>
      </c>
      <c r="K482" s="17">
        <v>0.44738323781132699</v>
      </c>
      <c r="L482" s="17">
        <v>0.46353909942162203</v>
      </c>
      <c r="M482" s="17"/>
      <c r="N482" s="17">
        <v>0.337183810216867</v>
      </c>
      <c r="O482" s="17">
        <v>0.30698711102527698</v>
      </c>
      <c r="P482" s="17">
        <v>0.45833045414427898</v>
      </c>
      <c r="Q482" s="17">
        <v>0.37133703106673699</v>
      </c>
      <c r="R482" s="17">
        <v>0.39400440001042802</v>
      </c>
      <c r="S482" s="17">
        <v>0.37656596895161099</v>
      </c>
      <c r="T482" s="17">
        <v>0.355021744784703</v>
      </c>
      <c r="U482" s="17">
        <v>0.49880734986726399</v>
      </c>
      <c r="V482" s="17">
        <v>0.33646304637139601</v>
      </c>
      <c r="W482" s="17">
        <v>0.34867718225420502</v>
      </c>
      <c r="X482" s="17">
        <v>0.37272479249003898</v>
      </c>
      <c r="Y482" s="17">
        <v>0.378676214196906</v>
      </c>
      <c r="Z482" s="17">
        <v>0.43994453238291598</v>
      </c>
      <c r="AA482" s="17">
        <v>0.43940953843048203</v>
      </c>
      <c r="AB482" s="17">
        <v>0.50547342172115495</v>
      </c>
      <c r="AC482" s="17">
        <v>0.236800153309529</v>
      </c>
      <c r="AD482" s="17"/>
      <c r="AE482" s="17">
        <v>0.26901900746995899</v>
      </c>
      <c r="AF482" s="17">
        <v>0.40165551962037999</v>
      </c>
    </row>
    <row r="483" spans="2:32" x14ac:dyDescent="0.5">
      <c r="B483" t="s">
        <v>229</v>
      </c>
      <c r="C483" s="17">
        <v>0.61201382842528695</v>
      </c>
      <c r="D483" s="17">
        <v>0.70145714693874095</v>
      </c>
      <c r="E483" s="17">
        <v>0.52710481099568396</v>
      </c>
      <c r="F483" s="17"/>
      <c r="G483" s="17">
        <v>0.71537601915805604</v>
      </c>
      <c r="H483" s="17">
        <v>0.69290128077313695</v>
      </c>
      <c r="I483" s="17">
        <v>0.68235435808552902</v>
      </c>
      <c r="J483" s="17">
        <v>0.66429552581472695</v>
      </c>
      <c r="K483" s="17">
        <v>0.53894844803707698</v>
      </c>
      <c r="L483" s="17">
        <v>0.50895804080863405</v>
      </c>
      <c r="M483" s="17"/>
      <c r="N483" s="17">
        <v>0.63851640697440104</v>
      </c>
      <c r="O483" s="17">
        <v>0.66938347602105897</v>
      </c>
      <c r="P483" s="17">
        <v>0.54166954585572102</v>
      </c>
      <c r="Q483" s="17">
        <v>0.62866296893326301</v>
      </c>
      <c r="R483" s="17">
        <v>0.60599559998957198</v>
      </c>
      <c r="S483" s="17">
        <v>0.58427665019086295</v>
      </c>
      <c r="T483" s="17">
        <v>0.59502669183240198</v>
      </c>
      <c r="U483" s="17">
        <v>0.40947989362257198</v>
      </c>
      <c r="V483" s="17">
        <v>0.63817421297669397</v>
      </c>
      <c r="W483" s="17">
        <v>0.61349004096988802</v>
      </c>
      <c r="X483" s="17">
        <v>0.60831550354518404</v>
      </c>
      <c r="Y483" s="17">
        <v>0.621323785803094</v>
      </c>
      <c r="Z483" s="17">
        <v>0.56005546761708402</v>
      </c>
      <c r="AA483" s="17">
        <v>0.52970961704391195</v>
      </c>
      <c r="AB483" s="17">
        <v>0.45699388717589701</v>
      </c>
      <c r="AC483" s="17">
        <v>0.73216342427363101</v>
      </c>
      <c r="AD483" s="17"/>
      <c r="AE483" s="17">
        <v>0.70989272951368998</v>
      </c>
      <c r="AF483" s="17">
        <v>0.56741980216521304</v>
      </c>
    </row>
    <row r="484" spans="2:32" x14ac:dyDescent="0.5">
      <c r="B484" t="s">
        <v>230</v>
      </c>
      <c r="C484" s="17">
        <v>2.7845880257414898E-2</v>
      </c>
      <c r="D484" s="17">
        <v>2.00095268256925E-2</v>
      </c>
      <c r="E484" s="17">
        <v>3.5431819902538901E-2</v>
      </c>
      <c r="F484" s="17"/>
      <c r="G484" s="17">
        <v>3.3977903499133197E-2</v>
      </c>
      <c r="H484" s="17">
        <v>6.1614904849964999E-3</v>
      </c>
      <c r="I484" s="17">
        <v>2.96311869306616E-2</v>
      </c>
      <c r="J484" s="17">
        <v>5.8902129826365703E-2</v>
      </c>
      <c r="K484" s="17">
        <v>1.3668314151596399E-2</v>
      </c>
      <c r="L484" s="17">
        <v>2.7502859769743801E-2</v>
      </c>
      <c r="M484" s="17"/>
      <c r="N484" s="17">
        <v>2.42997828087319E-2</v>
      </c>
      <c r="O484" s="17">
        <v>2.36294129536638E-2</v>
      </c>
      <c r="P484" s="17">
        <v>0</v>
      </c>
      <c r="Q484" s="17">
        <v>0</v>
      </c>
      <c r="R484" s="17">
        <v>0</v>
      </c>
      <c r="S484" s="17">
        <v>3.9157380857525501E-2</v>
      </c>
      <c r="T484" s="17">
        <v>4.9951563382894901E-2</v>
      </c>
      <c r="U484" s="17">
        <v>9.1712756510163695E-2</v>
      </c>
      <c r="V484" s="17">
        <v>2.5362740651909101E-2</v>
      </c>
      <c r="W484" s="17">
        <v>3.7832776775906699E-2</v>
      </c>
      <c r="X484" s="17">
        <v>1.8959703964776999E-2</v>
      </c>
      <c r="Y484" s="17">
        <v>0</v>
      </c>
      <c r="Z484" s="17">
        <v>0</v>
      </c>
      <c r="AA484" s="17">
        <v>3.08808445256065E-2</v>
      </c>
      <c r="AB484" s="17">
        <v>3.7532691102948199E-2</v>
      </c>
      <c r="AC484" s="17">
        <v>3.1036422416839099E-2</v>
      </c>
      <c r="AD484" s="17"/>
      <c r="AE484" s="17">
        <v>2.1088263016350299E-2</v>
      </c>
      <c r="AF484" s="17">
        <v>3.09246782144065E-2</v>
      </c>
    </row>
    <row r="485" spans="2:32" x14ac:dyDescent="0.5">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row>
    <row r="486" spans="2:32" x14ac:dyDescent="0.5">
      <c r="B486" s="6" t="s">
        <v>242</v>
      </c>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row>
    <row r="487" spans="2:32" x14ac:dyDescent="0.5">
      <c r="B487" s="24" t="s">
        <v>57</v>
      </c>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row>
    <row r="488" spans="2:32" x14ac:dyDescent="0.5">
      <c r="B488" t="s">
        <v>228</v>
      </c>
      <c r="C488" s="17">
        <v>0.340706767116913</v>
      </c>
      <c r="D488" s="17">
        <v>0.25362524445432399</v>
      </c>
      <c r="E488" s="17">
        <v>0.42512127201814298</v>
      </c>
      <c r="F488" s="17"/>
      <c r="G488" s="17">
        <v>0.145494728775627</v>
      </c>
      <c r="H488" s="17">
        <v>0.194189608180802</v>
      </c>
      <c r="I488" s="17">
        <v>0.26329304901220302</v>
      </c>
      <c r="J488" s="17">
        <v>0.287061059117031</v>
      </c>
      <c r="K488" s="17">
        <v>0.48386635937692002</v>
      </c>
      <c r="L488" s="17">
        <v>0.46845794112537897</v>
      </c>
      <c r="M488" s="17"/>
      <c r="N488" s="17">
        <v>0.35037913494351203</v>
      </c>
      <c r="O488" s="17">
        <v>0.31609710025753901</v>
      </c>
      <c r="P488" s="17">
        <v>0.43039431591170801</v>
      </c>
      <c r="Q488" s="17">
        <v>0.43072586489957898</v>
      </c>
      <c r="R488" s="17">
        <v>0.31577036526109697</v>
      </c>
      <c r="S488" s="17">
        <v>0.37666012206104599</v>
      </c>
      <c r="T488" s="17">
        <v>0.34785076580490598</v>
      </c>
      <c r="U488" s="17">
        <v>0.35898696380432499</v>
      </c>
      <c r="V488" s="17">
        <v>0.27872323204900001</v>
      </c>
      <c r="W488" s="17">
        <v>0.30453625170809701</v>
      </c>
      <c r="X488" s="17">
        <v>0.36538894750339401</v>
      </c>
      <c r="Y488" s="17">
        <v>0.37620090807093298</v>
      </c>
      <c r="Z488" s="17">
        <v>0.40002269711738397</v>
      </c>
      <c r="AA488" s="17">
        <v>0.34840624368166001</v>
      </c>
      <c r="AB488" s="17">
        <v>0.442058122049175</v>
      </c>
      <c r="AC488" s="17">
        <v>0.33817654398052399</v>
      </c>
      <c r="AD488" s="17"/>
      <c r="AE488" s="17">
        <v>0.24361089740425901</v>
      </c>
      <c r="AF488" s="17">
        <v>0.38494404109079999</v>
      </c>
    </row>
    <row r="489" spans="2:32" x14ac:dyDescent="0.5">
      <c r="B489" t="s">
        <v>229</v>
      </c>
      <c r="C489" s="17">
        <v>0.62588643551675804</v>
      </c>
      <c r="D489" s="17">
        <v>0.72250485025511901</v>
      </c>
      <c r="E489" s="17">
        <v>0.53224157659842597</v>
      </c>
      <c r="F489" s="17"/>
      <c r="G489" s="17">
        <v>0.81886112790215804</v>
      </c>
      <c r="H489" s="17">
        <v>0.79351446007905302</v>
      </c>
      <c r="I489" s="17">
        <v>0.69455945904669902</v>
      </c>
      <c r="J489" s="17">
        <v>0.650389345783974</v>
      </c>
      <c r="K489" s="17">
        <v>0.50214916951712296</v>
      </c>
      <c r="L489" s="17">
        <v>0.496581508228708</v>
      </c>
      <c r="M489" s="17"/>
      <c r="N489" s="17">
        <v>0.60964879512158898</v>
      </c>
      <c r="O489" s="17">
        <v>0.66743471761044504</v>
      </c>
      <c r="P489" s="17">
        <v>0.52524159984319096</v>
      </c>
      <c r="Q489" s="17">
        <v>0.53834125414048495</v>
      </c>
      <c r="R489" s="17">
        <v>0.68422963473890297</v>
      </c>
      <c r="S489" s="17">
        <v>0.62333987793895396</v>
      </c>
      <c r="T489" s="17">
        <v>0.59122242188706398</v>
      </c>
      <c r="U489" s="17">
        <v>0.59722159129271701</v>
      </c>
      <c r="V489" s="17">
        <v>0.68137848522601696</v>
      </c>
      <c r="W489" s="17">
        <v>0.66184191427126104</v>
      </c>
      <c r="X489" s="17">
        <v>0.61565134853182901</v>
      </c>
      <c r="Y489" s="17">
        <v>0.54666381241596596</v>
      </c>
      <c r="Z489" s="17">
        <v>0.58268890604357804</v>
      </c>
      <c r="AA489" s="17">
        <v>0.62071291179273402</v>
      </c>
      <c r="AB489" s="17">
        <v>0.48619353849615099</v>
      </c>
      <c r="AC489" s="17">
        <v>0.66182345601947601</v>
      </c>
      <c r="AD489" s="17"/>
      <c r="AE489" s="17">
        <v>0.72751306201159804</v>
      </c>
      <c r="AF489" s="17">
        <v>0.57958493028694003</v>
      </c>
    </row>
    <row r="490" spans="2:32" x14ac:dyDescent="0.5">
      <c r="B490" t="s">
        <v>230</v>
      </c>
      <c r="C490" s="17">
        <v>3.3406797366329399E-2</v>
      </c>
      <c r="D490" s="17">
        <v>2.3869905290556999E-2</v>
      </c>
      <c r="E490" s="17">
        <v>4.2637151383431E-2</v>
      </c>
      <c r="F490" s="17"/>
      <c r="G490" s="17">
        <v>3.56441433222143E-2</v>
      </c>
      <c r="H490" s="17">
        <v>1.22959317401449E-2</v>
      </c>
      <c r="I490" s="17">
        <v>4.2147491941097501E-2</v>
      </c>
      <c r="J490" s="17">
        <v>6.2549595098995298E-2</v>
      </c>
      <c r="K490" s="17">
        <v>1.39844711059567E-2</v>
      </c>
      <c r="L490" s="17">
        <v>3.4960550645912497E-2</v>
      </c>
      <c r="M490" s="17"/>
      <c r="N490" s="17">
        <v>3.9972069934899802E-2</v>
      </c>
      <c r="O490" s="17">
        <v>1.6468182132015501E-2</v>
      </c>
      <c r="P490" s="17">
        <v>4.4364084245101E-2</v>
      </c>
      <c r="Q490" s="17">
        <v>3.09328809599363E-2</v>
      </c>
      <c r="R490" s="17">
        <v>0</v>
      </c>
      <c r="S490" s="17">
        <v>0</v>
      </c>
      <c r="T490" s="17">
        <v>6.0926812308030098E-2</v>
      </c>
      <c r="U490" s="17">
        <v>4.3791444902957402E-2</v>
      </c>
      <c r="V490" s="17">
        <v>3.98982827249829E-2</v>
      </c>
      <c r="W490" s="17">
        <v>3.3621834020642297E-2</v>
      </c>
      <c r="X490" s="17">
        <v>1.8959703964776999E-2</v>
      </c>
      <c r="Y490" s="17">
        <v>7.7135279513100702E-2</v>
      </c>
      <c r="Z490" s="17">
        <v>1.7288396839037299E-2</v>
      </c>
      <c r="AA490" s="17">
        <v>3.08808445256065E-2</v>
      </c>
      <c r="AB490" s="17">
        <v>7.1748339454673599E-2</v>
      </c>
      <c r="AC490" s="17">
        <v>0</v>
      </c>
      <c r="AD490" s="17"/>
      <c r="AE490" s="17">
        <v>2.8876040584143701E-2</v>
      </c>
      <c r="AF490" s="17">
        <v>3.5471028622259697E-2</v>
      </c>
    </row>
    <row r="491" spans="2:32" x14ac:dyDescent="0.5">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row>
    <row r="492" spans="2:32" x14ac:dyDescent="0.5">
      <c r="B492" s="6" t="s">
        <v>243</v>
      </c>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row>
    <row r="493" spans="2:32" x14ac:dyDescent="0.5">
      <c r="B493" s="24" t="s">
        <v>57</v>
      </c>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row>
    <row r="494" spans="2:32" x14ac:dyDescent="0.5">
      <c r="B494" t="s">
        <v>228</v>
      </c>
      <c r="C494" s="17">
        <v>0.57071065148738398</v>
      </c>
      <c r="D494" s="17">
        <v>0.45071543021875599</v>
      </c>
      <c r="E494" s="17">
        <v>0.68740539911537901</v>
      </c>
      <c r="F494" s="17"/>
      <c r="G494" s="17">
        <v>0.35761107440834999</v>
      </c>
      <c r="H494" s="17">
        <v>0.52165526407822604</v>
      </c>
      <c r="I494" s="17">
        <v>0.48873231096738801</v>
      </c>
      <c r="J494" s="17">
        <v>0.55168630780022798</v>
      </c>
      <c r="K494" s="17">
        <v>0.655961864613956</v>
      </c>
      <c r="L494" s="17">
        <v>0.66966803407509001</v>
      </c>
      <c r="M494" s="17"/>
      <c r="N494" s="17">
        <v>0.57993524555892795</v>
      </c>
      <c r="O494" s="17">
        <v>0.56182750544042004</v>
      </c>
      <c r="P494" s="17">
        <v>0.59787185323497705</v>
      </c>
      <c r="Q494" s="17">
        <v>0.72360540451425903</v>
      </c>
      <c r="R494" s="17">
        <v>0.71482552837462798</v>
      </c>
      <c r="S494" s="17">
        <v>0.61135063189752104</v>
      </c>
      <c r="T494" s="17">
        <v>0.54128446483019499</v>
      </c>
      <c r="U494" s="17">
        <v>0.63925474964015105</v>
      </c>
      <c r="V494" s="17">
        <v>0.417816800609082</v>
      </c>
      <c r="W494" s="17">
        <v>0.55142790456295099</v>
      </c>
      <c r="X494" s="17">
        <v>0.631124786602134</v>
      </c>
      <c r="Y494" s="17">
        <v>0.52996130475505898</v>
      </c>
      <c r="Z494" s="17">
        <v>0.63182374474164305</v>
      </c>
      <c r="AA494" s="17">
        <v>0.52277162403262101</v>
      </c>
      <c r="AB494" s="17">
        <v>0.73971743328986095</v>
      </c>
      <c r="AC494" s="17">
        <v>0.64653969261023003</v>
      </c>
      <c r="AD494" s="17"/>
      <c r="AE494" s="17">
        <v>0.480514872954931</v>
      </c>
      <c r="AF494" s="17">
        <v>0.61180421579692901</v>
      </c>
    </row>
    <row r="495" spans="2:32" x14ac:dyDescent="0.5">
      <c r="B495" t="s">
        <v>229</v>
      </c>
      <c r="C495" s="17">
        <v>0.36343488276379399</v>
      </c>
      <c r="D495" s="17">
        <v>0.50309985909355204</v>
      </c>
      <c r="E495" s="17">
        <v>0.22964959221929501</v>
      </c>
      <c r="F495" s="17"/>
      <c r="G495" s="17">
        <v>0.549953373586473</v>
      </c>
      <c r="H495" s="17">
        <v>0.42500688911718698</v>
      </c>
      <c r="I495" s="17">
        <v>0.40556030281540101</v>
      </c>
      <c r="J495" s="17">
        <v>0.38830398598836702</v>
      </c>
      <c r="K495" s="17">
        <v>0.300853867768617</v>
      </c>
      <c r="L495" s="17">
        <v>0.269365765865346</v>
      </c>
      <c r="M495" s="17"/>
      <c r="N495" s="17">
        <v>0.361540082137913</v>
      </c>
      <c r="O495" s="17">
        <v>0.40275639711762401</v>
      </c>
      <c r="P495" s="17">
        <v>0.358196230349347</v>
      </c>
      <c r="Q495" s="17">
        <v>0.21422455119039099</v>
      </c>
      <c r="R495" s="17">
        <v>0.19411248845566201</v>
      </c>
      <c r="S495" s="17">
        <v>0.30906004104963802</v>
      </c>
      <c r="T495" s="17">
        <v>0.37196611781362998</v>
      </c>
      <c r="U495" s="17">
        <v>0.316953805456892</v>
      </c>
      <c r="V495" s="17">
        <v>0.441407689110212</v>
      </c>
      <c r="W495" s="17">
        <v>0.39560163419547301</v>
      </c>
      <c r="X495" s="17">
        <v>0.29284855670319399</v>
      </c>
      <c r="Y495" s="17">
        <v>0.30848502951110102</v>
      </c>
      <c r="Z495" s="17">
        <v>0.265515575364211</v>
      </c>
      <c r="AA495" s="17">
        <v>0.411498162593114</v>
      </c>
      <c r="AB495" s="17">
        <v>0.22140514793635799</v>
      </c>
      <c r="AC495" s="17">
        <v>0.35346030738977002</v>
      </c>
      <c r="AD495" s="17"/>
      <c r="AE495" s="17">
        <v>0.44625486874985798</v>
      </c>
      <c r="AF495" s="17">
        <v>0.32570175959983699</v>
      </c>
    </row>
    <row r="496" spans="2:32" x14ac:dyDescent="0.5">
      <c r="B496" t="s">
        <v>230</v>
      </c>
      <c r="C496" s="17">
        <v>6.5854465748822505E-2</v>
      </c>
      <c r="D496" s="17">
        <v>4.6184710687692102E-2</v>
      </c>
      <c r="E496" s="17">
        <v>8.2945008665326503E-2</v>
      </c>
      <c r="F496" s="17"/>
      <c r="G496" s="17">
        <v>9.2435552005176697E-2</v>
      </c>
      <c r="H496" s="17">
        <v>5.3337846804587301E-2</v>
      </c>
      <c r="I496" s="17">
        <v>0.105707386217211</v>
      </c>
      <c r="J496" s="17">
        <v>6.00097062114055E-2</v>
      </c>
      <c r="K496" s="17">
        <v>4.3184267617426997E-2</v>
      </c>
      <c r="L496" s="17">
        <v>6.0966200059563901E-2</v>
      </c>
      <c r="M496" s="17"/>
      <c r="N496" s="17">
        <v>5.8524672303159601E-2</v>
      </c>
      <c r="O496" s="17">
        <v>3.5416097441955598E-2</v>
      </c>
      <c r="P496" s="17">
        <v>4.3931916415675502E-2</v>
      </c>
      <c r="Q496" s="17">
        <v>6.2170044295349398E-2</v>
      </c>
      <c r="R496" s="17">
        <v>9.1061983169710106E-2</v>
      </c>
      <c r="S496" s="17">
        <v>7.95893270528409E-2</v>
      </c>
      <c r="T496" s="17">
        <v>8.6749417356174793E-2</v>
      </c>
      <c r="U496" s="17">
        <v>4.3791444902957402E-2</v>
      </c>
      <c r="V496" s="17">
        <v>0.14077551028070601</v>
      </c>
      <c r="W496" s="17">
        <v>5.2970461241575999E-2</v>
      </c>
      <c r="X496" s="17">
        <v>7.6026656694671693E-2</v>
      </c>
      <c r="Y496" s="17">
        <v>0.161553665733841</v>
      </c>
      <c r="Z496" s="17">
        <v>0.102660679894146</v>
      </c>
      <c r="AA496" s="17">
        <v>6.5730213374264698E-2</v>
      </c>
      <c r="AB496" s="17">
        <v>3.88774187737813E-2</v>
      </c>
      <c r="AC496" s="17">
        <v>0</v>
      </c>
      <c r="AD496" s="17"/>
      <c r="AE496" s="17">
        <v>7.3230258295211001E-2</v>
      </c>
      <c r="AF496" s="17">
        <v>6.2494024603233597E-2</v>
      </c>
    </row>
    <row r="497" spans="2:32" x14ac:dyDescent="0.5">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row>
    <row r="498" spans="2:32" x14ac:dyDescent="0.5">
      <c r="B498" s="6" t="s">
        <v>244</v>
      </c>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row>
    <row r="499" spans="2:32" x14ac:dyDescent="0.5">
      <c r="B499" s="24" t="s">
        <v>57</v>
      </c>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row>
    <row r="500" spans="2:32" x14ac:dyDescent="0.5">
      <c r="B500" t="s">
        <v>228</v>
      </c>
      <c r="C500" s="17">
        <v>0.102183519282081</v>
      </c>
      <c r="D500" s="17">
        <v>9.0776695136646199E-2</v>
      </c>
      <c r="E500" s="17">
        <v>0.11345396066683899</v>
      </c>
      <c r="F500" s="17"/>
      <c r="G500" s="17">
        <v>5.7436619230199402E-2</v>
      </c>
      <c r="H500" s="17">
        <v>6.9441628552955603E-2</v>
      </c>
      <c r="I500" s="17">
        <v>7.8361009696667497E-2</v>
      </c>
      <c r="J500" s="17">
        <v>9.2533514431287198E-2</v>
      </c>
      <c r="K500" s="17">
        <v>0.13636822918962799</v>
      </c>
      <c r="L500" s="17">
        <v>0.13180383221616401</v>
      </c>
      <c r="M500" s="17"/>
      <c r="N500" s="17">
        <v>0.10803010566377599</v>
      </c>
      <c r="O500" s="17">
        <v>7.7202965280551594E-2</v>
      </c>
      <c r="P500" s="17">
        <v>4.1046519210566498E-2</v>
      </c>
      <c r="Q500" s="17">
        <v>9.2617651748388805E-2</v>
      </c>
      <c r="R500" s="17">
        <v>0.19846040871666201</v>
      </c>
      <c r="S500" s="17">
        <v>0.15426873220416501</v>
      </c>
      <c r="T500" s="17">
        <v>0.152365217244154</v>
      </c>
      <c r="U500" s="17">
        <v>0.13902551852484801</v>
      </c>
      <c r="V500" s="17">
        <v>0.13376378351089399</v>
      </c>
      <c r="W500" s="17">
        <v>9.8191103138152894E-2</v>
      </c>
      <c r="X500" s="17">
        <v>3.5603957109079702E-2</v>
      </c>
      <c r="Y500" s="17">
        <v>0</v>
      </c>
      <c r="Z500" s="17">
        <v>0.159793449606734</v>
      </c>
      <c r="AA500" s="17">
        <v>6.3538942440052995E-2</v>
      </c>
      <c r="AB500" s="17">
        <v>8.4817742665724602E-2</v>
      </c>
      <c r="AC500" s="17">
        <v>0.13386494174416999</v>
      </c>
      <c r="AD500" s="17"/>
      <c r="AE500" s="17">
        <v>9.2971828172275298E-2</v>
      </c>
      <c r="AF500" s="17">
        <v>0.106380403295718</v>
      </c>
    </row>
    <row r="501" spans="2:32" x14ac:dyDescent="0.5">
      <c r="B501" t="s">
        <v>229</v>
      </c>
      <c r="C501" s="17">
        <v>0.87463884583846796</v>
      </c>
      <c r="D501" s="17">
        <v>0.88987089214820003</v>
      </c>
      <c r="E501" s="17">
        <v>0.85962995102343898</v>
      </c>
      <c r="F501" s="17"/>
      <c r="G501" s="17">
        <v>0.87459978790689097</v>
      </c>
      <c r="H501" s="17">
        <v>0.923550137383925</v>
      </c>
      <c r="I501" s="17">
        <v>0.88470230000599004</v>
      </c>
      <c r="J501" s="17">
        <v>0.87435174807801697</v>
      </c>
      <c r="K501" s="17">
        <v>0.85455991550805399</v>
      </c>
      <c r="L501" s="17">
        <v>0.85506757858382398</v>
      </c>
      <c r="M501" s="17"/>
      <c r="N501" s="17">
        <v>0.858341504592527</v>
      </c>
      <c r="O501" s="17">
        <v>0.90480079527372903</v>
      </c>
      <c r="P501" s="17">
        <v>0.93454002886501597</v>
      </c>
      <c r="Q501" s="17">
        <v>0.87751940203213297</v>
      </c>
      <c r="R501" s="17">
        <v>0.80153959128333796</v>
      </c>
      <c r="S501" s="17">
        <v>0.84573126779583496</v>
      </c>
      <c r="T501" s="17">
        <v>0.82282543135615704</v>
      </c>
      <c r="U501" s="17">
        <v>0.81718303657219504</v>
      </c>
      <c r="V501" s="17">
        <v>0.81132524339572498</v>
      </c>
      <c r="W501" s="17">
        <v>0.88217523652111296</v>
      </c>
      <c r="X501" s="17">
        <v>0.96439604289091996</v>
      </c>
      <c r="Y501" s="17">
        <v>0.93101343514183599</v>
      </c>
      <c r="Z501" s="17">
        <v>0.84020655039326597</v>
      </c>
      <c r="AA501" s="17">
        <v>0.905580213034341</v>
      </c>
      <c r="AB501" s="17">
        <v>0.91518225733427605</v>
      </c>
      <c r="AC501" s="17">
        <v>0.86613505825583004</v>
      </c>
      <c r="AD501" s="17"/>
      <c r="AE501" s="17">
        <v>0.886233384866977</v>
      </c>
      <c r="AF501" s="17">
        <v>0.86935632660131601</v>
      </c>
    </row>
    <row r="502" spans="2:32" x14ac:dyDescent="0.5">
      <c r="B502" t="s">
        <v>230</v>
      </c>
      <c r="C502" s="17">
        <v>2.3177634879451701E-2</v>
      </c>
      <c r="D502" s="17">
        <v>1.93524127151538E-2</v>
      </c>
      <c r="E502" s="17">
        <v>2.6916088309721201E-2</v>
      </c>
      <c r="F502" s="17"/>
      <c r="G502" s="17">
        <v>6.79635928629094E-2</v>
      </c>
      <c r="H502" s="17">
        <v>7.0082340631195299E-3</v>
      </c>
      <c r="I502" s="17">
        <v>3.6936690297342797E-2</v>
      </c>
      <c r="J502" s="17">
        <v>3.3114737490695399E-2</v>
      </c>
      <c r="K502" s="17">
        <v>9.0718553023183702E-3</v>
      </c>
      <c r="L502" s="17">
        <v>1.31285892000127E-2</v>
      </c>
      <c r="M502" s="17"/>
      <c r="N502" s="17">
        <v>3.3628389743697799E-2</v>
      </c>
      <c r="O502" s="17">
        <v>1.799623944572E-2</v>
      </c>
      <c r="P502" s="17">
        <v>2.4413451924417101E-2</v>
      </c>
      <c r="Q502" s="17">
        <v>2.98629462194781E-2</v>
      </c>
      <c r="R502" s="17">
        <v>0</v>
      </c>
      <c r="S502" s="17">
        <v>0</v>
      </c>
      <c r="T502" s="17">
        <v>2.48093513996889E-2</v>
      </c>
      <c r="U502" s="17">
        <v>4.3791444902957402E-2</v>
      </c>
      <c r="V502" s="17">
        <v>5.4910973093380902E-2</v>
      </c>
      <c r="W502" s="17">
        <v>1.96336603407339E-2</v>
      </c>
      <c r="X502" s="17">
        <v>0</v>
      </c>
      <c r="Y502" s="17">
        <v>6.8986564858163998E-2</v>
      </c>
      <c r="Z502" s="17">
        <v>0</v>
      </c>
      <c r="AA502" s="17">
        <v>3.08808445256065E-2</v>
      </c>
      <c r="AB502" s="17">
        <v>0</v>
      </c>
      <c r="AC502" s="17">
        <v>0</v>
      </c>
      <c r="AD502" s="17"/>
      <c r="AE502" s="17">
        <v>2.0794786960747401E-2</v>
      </c>
      <c r="AF502" s="17">
        <v>2.4263270102966101E-2</v>
      </c>
    </row>
    <row r="503" spans="2:32" x14ac:dyDescent="0.5">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row>
    <row r="504" spans="2:32" x14ac:dyDescent="0.5">
      <c r="B504" s="6" t="s">
        <v>245</v>
      </c>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row>
    <row r="505" spans="2:32" x14ac:dyDescent="0.5">
      <c r="B505" s="24" t="s">
        <v>57</v>
      </c>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c r="AD505" s="17"/>
      <c r="AE505" s="17"/>
      <c r="AF505" s="17"/>
    </row>
    <row r="506" spans="2:32" x14ac:dyDescent="0.5">
      <c r="B506" t="s">
        <v>228</v>
      </c>
      <c r="C506" s="17">
        <v>0.49891511083603102</v>
      </c>
      <c r="D506" s="17">
        <v>0.51960939041269205</v>
      </c>
      <c r="E506" s="17">
        <v>0.47730004743350701</v>
      </c>
      <c r="F506" s="17"/>
      <c r="G506" s="17">
        <v>0.29160942195607598</v>
      </c>
      <c r="H506" s="17">
        <v>0.34189286128963498</v>
      </c>
      <c r="I506" s="17">
        <v>0.455422583742214</v>
      </c>
      <c r="J506" s="17">
        <v>0.47796728761030499</v>
      </c>
      <c r="K506" s="17">
        <v>0.56685993820528602</v>
      </c>
      <c r="L506" s="17">
        <v>0.64924659237578197</v>
      </c>
      <c r="M506" s="17"/>
      <c r="N506" s="17">
        <v>0.50130246544732904</v>
      </c>
      <c r="O506" s="17">
        <v>0.49211087776661899</v>
      </c>
      <c r="P506" s="17">
        <v>0.61528618980530303</v>
      </c>
      <c r="Q506" s="17">
        <v>0.58733422553877501</v>
      </c>
      <c r="R506" s="17">
        <v>0.48076622548237602</v>
      </c>
      <c r="S506" s="17">
        <v>0.41986305425074999</v>
      </c>
      <c r="T506" s="17">
        <v>0.50288142424527205</v>
      </c>
      <c r="U506" s="17">
        <v>0.63296583096367398</v>
      </c>
      <c r="V506" s="17">
        <v>0.41541828301697897</v>
      </c>
      <c r="W506" s="17">
        <v>0.49883684495005998</v>
      </c>
      <c r="X506" s="17">
        <v>0.52254879705198498</v>
      </c>
      <c r="Y506" s="17">
        <v>0.387047887204991</v>
      </c>
      <c r="Z506" s="17">
        <v>0.51814606196624202</v>
      </c>
      <c r="AA506" s="17">
        <v>0.48165361849361799</v>
      </c>
      <c r="AB506" s="17">
        <v>0.51548488965319095</v>
      </c>
      <c r="AC506" s="17">
        <v>0.46651760688843802</v>
      </c>
      <c r="AD506" s="17"/>
      <c r="AE506" s="17">
        <v>0.499557589469111</v>
      </c>
      <c r="AF506" s="17">
        <v>0.49862239495225402</v>
      </c>
    </row>
    <row r="507" spans="2:32" x14ac:dyDescent="0.5">
      <c r="B507" t="s">
        <v>229</v>
      </c>
      <c r="C507" s="17">
        <v>0.47218116114784903</v>
      </c>
      <c r="D507" s="17">
        <v>0.459275830711255</v>
      </c>
      <c r="E507" s="17">
        <v>0.48625163666516402</v>
      </c>
      <c r="F507" s="17"/>
      <c r="G507" s="17">
        <v>0.68277048154332298</v>
      </c>
      <c r="H507" s="17">
        <v>0.639511018838399</v>
      </c>
      <c r="I507" s="17">
        <v>0.50005236222084304</v>
      </c>
      <c r="J507" s="17">
        <v>0.47143537746973402</v>
      </c>
      <c r="K507" s="17">
        <v>0.42859354991068699</v>
      </c>
      <c r="L507" s="17">
        <v>0.32040232284200698</v>
      </c>
      <c r="M507" s="17"/>
      <c r="N507" s="17">
        <v>0.46497904775155402</v>
      </c>
      <c r="O507" s="17">
        <v>0.49058443525733603</v>
      </c>
      <c r="P507" s="17">
        <v>0.36527268775747102</v>
      </c>
      <c r="Q507" s="17">
        <v>0.35156566490633401</v>
      </c>
      <c r="R507" s="17">
        <v>0.417478188607742</v>
      </c>
      <c r="S507" s="17">
        <v>0.58013694574925001</v>
      </c>
      <c r="T507" s="17">
        <v>0.48555127084160998</v>
      </c>
      <c r="U507" s="17">
        <v>0.32324272413336902</v>
      </c>
      <c r="V507" s="17">
        <v>0.54404954758676605</v>
      </c>
      <c r="W507" s="17">
        <v>0.46323139344536501</v>
      </c>
      <c r="X507" s="17">
        <v>0.47745120294801602</v>
      </c>
      <c r="Y507" s="17">
        <v>0.53581683328190899</v>
      </c>
      <c r="Z507" s="17">
        <v>0.44537122176488603</v>
      </c>
      <c r="AA507" s="17">
        <v>0.48746553698077599</v>
      </c>
      <c r="AB507" s="17">
        <v>0.484515110346809</v>
      </c>
      <c r="AC507" s="17">
        <v>0.50126602691793698</v>
      </c>
      <c r="AD507" s="17"/>
      <c r="AE507" s="17">
        <v>0.47357997327263601</v>
      </c>
      <c r="AF507" s="17">
        <v>0.47154385664267001</v>
      </c>
    </row>
    <row r="508" spans="2:32" x14ac:dyDescent="0.5">
      <c r="B508" t="s">
        <v>230</v>
      </c>
      <c r="C508" s="17">
        <v>2.8903728016120501E-2</v>
      </c>
      <c r="D508" s="17">
        <v>2.11147788760527E-2</v>
      </c>
      <c r="E508" s="17">
        <v>3.6448315901329499E-2</v>
      </c>
      <c r="F508" s="17"/>
      <c r="G508" s="17">
        <v>2.56200965006005E-2</v>
      </c>
      <c r="H508" s="17">
        <v>1.8596119871966198E-2</v>
      </c>
      <c r="I508" s="17">
        <v>4.4525054036943297E-2</v>
      </c>
      <c r="J508" s="17">
        <v>5.0597334919960997E-2</v>
      </c>
      <c r="K508" s="17">
        <v>4.5465118840269303E-3</v>
      </c>
      <c r="L508" s="17">
        <v>3.03510847822114E-2</v>
      </c>
      <c r="M508" s="17"/>
      <c r="N508" s="17">
        <v>3.3718486801117102E-2</v>
      </c>
      <c r="O508" s="17">
        <v>1.73046869760447E-2</v>
      </c>
      <c r="P508" s="17">
        <v>1.9441122437226E-2</v>
      </c>
      <c r="Q508" s="17">
        <v>6.1100109554891202E-2</v>
      </c>
      <c r="R508" s="17">
        <v>0.101755585909883</v>
      </c>
      <c r="S508" s="17">
        <v>0</v>
      </c>
      <c r="T508" s="17">
        <v>1.1567304913117599E-2</v>
      </c>
      <c r="U508" s="17">
        <v>4.3791444902957402E-2</v>
      </c>
      <c r="V508" s="17">
        <v>4.0532169396255098E-2</v>
      </c>
      <c r="W508" s="17">
        <v>3.7931761604575398E-2</v>
      </c>
      <c r="X508" s="17">
        <v>0</v>
      </c>
      <c r="Y508" s="17">
        <v>7.7135279513100702E-2</v>
      </c>
      <c r="Z508" s="17">
        <v>3.6482716268871597E-2</v>
      </c>
      <c r="AA508" s="17">
        <v>3.08808445256065E-2</v>
      </c>
      <c r="AB508" s="17">
        <v>0</v>
      </c>
      <c r="AC508" s="17">
        <v>3.2216366193624502E-2</v>
      </c>
      <c r="AD508" s="17"/>
      <c r="AE508" s="17">
        <v>2.68624372582532E-2</v>
      </c>
      <c r="AF508" s="17">
        <v>2.9833748405076001E-2</v>
      </c>
    </row>
    <row r="509" spans="2:32" x14ac:dyDescent="0.5">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row>
    <row r="510" spans="2:32" x14ac:dyDescent="0.5">
      <c r="B510" s="6" t="s">
        <v>246</v>
      </c>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row>
    <row r="511" spans="2:32" x14ac:dyDescent="0.5">
      <c r="B511" s="24" t="s">
        <v>57</v>
      </c>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c r="AE511" s="17"/>
      <c r="AF511" s="17"/>
    </row>
    <row r="512" spans="2:32" x14ac:dyDescent="0.5">
      <c r="B512" t="s">
        <v>228</v>
      </c>
      <c r="C512" s="17">
        <v>0.64190934237071695</v>
      </c>
      <c r="D512" s="17">
        <v>0.60460602096062399</v>
      </c>
      <c r="E512" s="17">
        <v>0.67990540719053205</v>
      </c>
      <c r="F512" s="17"/>
      <c r="G512" s="17">
        <v>0.37658317543818998</v>
      </c>
      <c r="H512" s="17">
        <v>0.52114298915888602</v>
      </c>
      <c r="I512" s="17">
        <v>0.56183348857603199</v>
      </c>
      <c r="J512" s="17">
        <v>0.62791917910994799</v>
      </c>
      <c r="K512" s="17">
        <v>0.71527431906474004</v>
      </c>
      <c r="L512" s="17">
        <v>0.80354627756198904</v>
      </c>
      <c r="M512" s="17"/>
      <c r="N512" s="17">
        <v>0.61882166233121405</v>
      </c>
      <c r="O512" s="17">
        <v>0.613377756507692</v>
      </c>
      <c r="P512" s="17">
        <v>0.74011048432322102</v>
      </c>
      <c r="Q512" s="17">
        <v>0.63793466374711505</v>
      </c>
      <c r="R512" s="17">
        <v>0.59029899670953401</v>
      </c>
      <c r="S512" s="17">
        <v>0.67736908967987097</v>
      </c>
      <c r="T512" s="17">
        <v>0.58614008793128303</v>
      </c>
      <c r="U512" s="17">
        <v>0.65748161781015002</v>
      </c>
      <c r="V512" s="17">
        <v>0.59859727605805202</v>
      </c>
      <c r="W512" s="17">
        <v>0.64899758526457696</v>
      </c>
      <c r="X512" s="17">
        <v>0.67426124465276205</v>
      </c>
      <c r="Y512" s="17">
        <v>0.61288317933654801</v>
      </c>
      <c r="Z512" s="17">
        <v>0.79462582788972802</v>
      </c>
      <c r="AA512" s="17">
        <v>0.54955741765940103</v>
      </c>
      <c r="AB512" s="17">
        <v>0.76121190952083195</v>
      </c>
      <c r="AC512" s="17">
        <v>0.60746076495094903</v>
      </c>
      <c r="AD512" s="17"/>
      <c r="AE512" s="17">
        <v>0.49891887730212803</v>
      </c>
      <c r="AF512" s="17">
        <v>0.70705638104097701</v>
      </c>
    </row>
    <row r="513" spans="2:32" x14ac:dyDescent="0.5">
      <c r="B513" t="s">
        <v>229</v>
      </c>
      <c r="C513" s="17">
        <v>0.31313445930970502</v>
      </c>
      <c r="D513" s="17">
        <v>0.35136053007505103</v>
      </c>
      <c r="E513" s="17">
        <v>0.27409091187568102</v>
      </c>
      <c r="F513" s="17"/>
      <c r="G513" s="17">
        <v>0.53912523330584705</v>
      </c>
      <c r="H513" s="17">
        <v>0.472695520356117</v>
      </c>
      <c r="I513" s="17">
        <v>0.38895367671202102</v>
      </c>
      <c r="J513" s="17">
        <v>0.30313240060097102</v>
      </c>
      <c r="K513" s="17">
        <v>0.26159197296897901</v>
      </c>
      <c r="L513" s="17">
        <v>0.144859881577347</v>
      </c>
      <c r="M513" s="17"/>
      <c r="N513" s="17">
        <v>0.324629641811294</v>
      </c>
      <c r="O513" s="17">
        <v>0.34506650641721298</v>
      </c>
      <c r="P513" s="17">
        <v>0.21728861702740601</v>
      </c>
      <c r="Q513" s="17">
        <v>0.33220239003340701</v>
      </c>
      <c r="R513" s="17">
        <v>0.31863902012075501</v>
      </c>
      <c r="S513" s="17">
        <v>0.28347352946260301</v>
      </c>
      <c r="T513" s="17">
        <v>0.31405551933291598</v>
      </c>
      <c r="U513" s="17">
        <v>0.25351008913829598</v>
      </c>
      <c r="V513" s="17">
        <v>0.36317226336527803</v>
      </c>
      <c r="W513" s="17">
        <v>0.31422587682518499</v>
      </c>
      <c r="X513" s="17">
        <v>0.30677905138246098</v>
      </c>
      <c r="Y513" s="17">
        <v>0.31227472727843802</v>
      </c>
      <c r="Z513" s="17">
        <v>0.18808577527123499</v>
      </c>
      <c r="AA513" s="17">
        <v>0.41956173781499301</v>
      </c>
      <c r="AB513" s="17">
        <v>0.20457244212744199</v>
      </c>
      <c r="AC513" s="17">
        <v>0.35832651668087601</v>
      </c>
      <c r="AD513" s="17"/>
      <c r="AE513" s="17">
        <v>0.46015118413897799</v>
      </c>
      <c r="AF513" s="17">
        <v>0.246153040282686</v>
      </c>
    </row>
    <row r="514" spans="2:32" x14ac:dyDescent="0.5">
      <c r="B514" t="s">
        <v>230</v>
      </c>
      <c r="C514" s="17">
        <v>4.4956198319577298E-2</v>
      </c>
      <c r="D514" s="17">
        <v>4.4033448964325199E-2</v>
      </c>
      <c r="E514" s="17">
        <v>4.6003680933786803E-2</v>
      </c>
      <c r="F514" s="17"/>
      <c r="G514" s="17">
        <v>8.42915912559625E-2</v>
      </c>
      <c r="H514" s="17">
        <v>6.1614904849964999E-3</v>
      </c>
      <c r="I514" s="17">
        <v>4.9212834711947602E-2</v>
      </c>
      <c r="J514" s="17">
        <v>6.8948420289081103E-2</v>
      </c>
      <c r="K514" s="17">
        <v>2.3133707966280798E-2</v>
      </c>
      <c r="L514" s="17">
        <v>5.1593840860664403E-2</v>
      </c>
      <c r="M514" s="17"/>
      <c r="N514" s="17">
        <v>5.6548695857491803E-2</v>
      </c>
      <c r="O514" s="17">
        <v>4.1555737075094801E-2</v>
      </c>
      <c r="P514" s="17">
        <v>4.26008986493727E-2</v>
      </c>
      <c r="Q514" s="17">
        <v>2.98629462194781E-2</v>
      </c>
      <c r="R514" s="17">
        <v>9.1061983169710106E-2</v>
      </c>
      <c r="S514" s="17">
        <v>3.9157380857525501E-2</v>
      </c>
      <c r="T514" s="17">
        <v>9.9804392735801203E-2</v>
      </c>
      <c r="U514" s="17">
        <v>8.9008293051553902E-2</v>
      </c>
      <c r="V514" s="17">
        <v>3.8230460576669303E-2</v>
      </c>
      <c r="W514" s="17">
        <v>3.6776537910237203E-2</v>
      </c>
      <c r="X514" s="17">
        <v>1.8959703964776999E-2</v>
      </c>
      <c r="Y514" s="17">
        <v>7.4842093385013797E-2</v>
      </c>
      <c r="Z514" s="17">
        <v>1.7288396839037299E-2</v>
      </c>
      <c r="AA514" s="17">
        <v>3.08808445256065E-2</v>
      </c>
      <c r="AB514" s="17">
        <v>3.4215648351725303E-2</v>
      </c>
      <c r="AC514" s="17">
        <v>3.4212718368174903E-2</v>
      </c>
      <c r="AD514" s="17"/>
      <c r="AE514" s="17">
        <v>4.0929938558894E-2</v>
      </c>
      <c r="AF514" s="17">
        <v>4.6790578676337E-2</v>
      </c>
    </row>
    <row r="515" spans="2:32" x14ac:dyDescent="0.5">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row>
    <row r="516" spans="2:32" x14ac:dyDescent="0.5">
      <c r="B516" s="6" t="s">
        <v>247</v>
      </c>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row>
    <row r="517" spans="2:32" x14ac:dyDescent="0.5">
      <c r="B517" s="24" t="s">
        <v>57</v>
      </c>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c r="AF517" s="17"/>
    </row>
    <row r="518" spans="2:32" x14ac:dyDescent="0.5">
      <c r="B518" t="s">
        <v>228</v>
      </c>
      <c r="C518" s="17">
        <v>0.19585046169175799</v>
      </c>
      <c r="D518" s="17">
        <v>0.15566059030891499</v>
      </c>
      <c r="E518" s="17">
        <v>0.234952311480986</v>
      </c>
      <c r="F518" s="17"/>
      <c r="G518" s="17">
        <v>0.14515597263518801</v>
      </c>
      <c r="H518" s="17">
        <v>0.153360825140893</v>
      </c>
      <c r="I518" s="17">
        <v>0.17865454534767999</v>
      </c>
      <c r="J518" s="17">
        <v>0.14908849302258301</v>
      </c>
      <c r="K518" s="17">
        <v>0.24102347373442001</v>
      </c>
      <c r="L518" s="17">
        <v>0.24502820901342501</v>
      </c>
      <c r="M518" s="17"/>
      <c r="N518" s="17">
        <v>0.14446913824247801</v>
      </c>
      <c r="O518" s="17">
        <v>0.17680475087556299</v>
      </c>
      <c r="P518" s="17">
        <v>9.9363414335151196E-2</v>
      </c>
      <c r="Q518" s="17">
        <v>0.268581519543658</v>
      </c>
      <c r="R518" s="17">
        <v>9.6704822806779306E-2</v>
      </c>
      <c r="S518" s="17">
        <v>0.227579418908265</v>
      </c>
      <c r="T518" s="17">
        <v>0.243132228785718</v>
      </c>
      <c r="U518" s="17">
        <v>0.36903817013666401</v>
      </c>
      <c r="V518" s="17">
        <v>0.204909656327805</v>
      </c>
      <c r="W518" s="17">
        <v>0.20226858175280499</v>
      </c>
      <c r="X518" s="17">
        <v>0.25828135021856702</v>
      </c>
      <c r="Y518" s="17">
        <v>0.466463161440201</v>
      </c>
      <c r="Z518" s="17">
        <v>0.20580743294689399</v>
      </c>
      <c r="AA518" s="17">
        <v>3.1769471220026498E-2</v>
      </c>
      <c r="AB518" s="17">
        <v>0.229534336288549</v>
      </c>
      <c r="AC518" s="17">
        <v>0.16599367455104699</v>
      </c>
      <c r="AD518" s="17"/>
      <c r="AE518" s="17">
        <v>0.155544899308628</v>
      </c>
      <c r="AF518" s="17">
        <v>0.21421384018654599</v>
      </c>
    </row>
    <row r="519" spans="2:32" x14ac:dyDescent="0.5">
      <c r="B519" t="s">
        <v>229</v>
      </c>
      <c r="C519" s="17">
        <v>0.78338422175493505</v>
      </c>
      <c r="D519" s="17">
        <v>0.82651002955942598</v>
      </c>
      <c r="E519" s="17">
        <v>0.74140202009109402</v>
      </c>
      <c r="F519" s="17"/>
      <c r="G519" s="17">
        <v>0.84422845711808303</v>
      </c>
      <c r="H519" s="17">
        <v>0.84047768437410997</v>
      </c>
      <c r="I519" s="17">
        <v>0.78460290501669105</v>
      </c>
      <c r="J519" s="17">
        <v>0.81194423830014295</v>
      </c>
      <c r="K519" s="17">
        <v>0.75443001438155299</v>
      </c>
      <c r="L519" s="17">
        <v>0.73164323583158997</v>
      </c>
      <c r="M519" s="17"/>
      <c r="N519" s="17">
        <v>0.83123107894879</v>
      </c>
      <c r="O519" s="17">
        <v>0.80672706699242203</v>
      </c>
      <c r="P519" s="17">
        <v>0.87869706758965405</v>
      </c>
      <c r="Q519" s="17">
        <v>0.73141848045634195</v>
      </c>
      <c r="R519" s="17">
        <v>0.90329517719322105</v>
      </c>
      <c r="S519" s="17">
        <v>0.77242058109173495</v>
      </c>
      <c r="T519" s="17">
        <v>0.73340030080453</v>
      </c>
      <c r="U519" s="17">
        <v>0.58717038496037899</v>
      </c>
      <c r="V519" s="17">
        <v>0.76972760302028598</v>
      </c>
      <c r="W519" s="17">
        <v>0.76893814912188596</v>
      </c>
      <c r="X519" s="17">
        <v>0.72275894581665601</v>
      </c>
      <c r="Y519" s="17">
        <v>0.53353683855979905</v>
      </c>
      <c r="Z519" s="17">
        <v>0.77500096100151905</v>
      </c>
      <c r="AA519" s="17">
        <v>0.93734968425436704</v>
      </c>
      <c r="AB519" s="17">
        <v>0.77046566371145098</v>
      </c>
      <c r="AC519" s="17">
        <v>0.83400632544895303</v>
      </c>
      <c r="AD519" s="17"/>
      <c r="AE519" s="17">
        <v>0.82738501400966502</v>
      </c>
      <c r="AF519" s="17">
        <v>0.76333728147002899</v>
      </c>
    </row>
    <row r="520" spans="2:32" x14ac:dyDescent="0.5">
      <c r="B520" t="s">
        <v>230</v>
      </c>
      <c r="C520" s="17">
        <v>2.0765316553307E-2</v>
      </c>
      <c r="D520" s="17">
        <v>1.7829380131659099E-2</v>
      </c>
      <c r="E520" s="17">
        <v>2.3645668427920201E-2</v>
      </c>
      <c r="F520" s="17"/>
      <c r="G520" s="17">
        <v>1.06155702467282E-2</v>
      </c>
      <c r="H520" s="17">
        <v>6.1614904849964999E-3</v>
      </c>
      <c r="I520" s="17">
        <v>3.6742549635629299E-2</v>
      </c>
      <c r="J520" s="17">
        <v>3.8967268677273598E-2</v>
      </c>
      <c r="K520" s="17">
        <v>4.5465118840269303E-3</v>
      </c>
      <c r="L520" s="17">
        <v>2.3328555154984401E-2</v>
      </c>
      <c r="M520" s="17"/>
      <c r="N520" s="17">
        <v>2.42997828087319E-2</v>
      </c>
      <c r="O520" s="17">
        <v>1.6468182132015501E-2</v>
      </c>
      <c r="P520" s="17">
        <v>2.1939518075194401E-2</v>
      </c>
      <c r="Q520" s="17">
        <v>0</v>
      </c>
      <c r="R520" s="17">
        <v>0</v>
      </c>
      <c r="S520" s="17">
        <v>0</v>
      </c>
      <c r="T520" s="17">
        <v>2.3467470409752202E-2</v>
      </c>
      <c r="U520" s="17">
        <v>4.3791444902957402E-2</v>
      </c>
      <c r="V520" s="17">
        <v>2.5362740651909101E-2</v>
      </c>
      <c r="W520" s="17">
        <v>2.8793269125309402E-2</v>
      </c>
      <c r="X520" s="17">
        <v>1.8959703964776999E-2</v>
      </c>
      <c r="Y520" s="17">
        <v>0</v>
      </c>
      <c r="Z520" s="17">
        <v>1.91916060515866E-2</v>
      </c>
      <c r="AA520" s="17">
        <v>3.08808445256065E-2</v>
      </c>
      <c r="AB520" s="17">
        <v>0</v>
      </c>
      <c r="AC520" s="17">
        <v>0</v>
      </c>
      <c r="AD520" s="17"/>
      <c r="AE520" s="17">
        <v>1.7070086681706599E-2</v>
      </c>
      <c r="AF520" s="17">
        <v>2.2448878343424801E-2</v>
      </c>
    </row>
    <row r="521" spans="2:32" x14ac:dyDescent="0.5">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c r="AD521" s="17"/>
      <c r="AE521" s="17"/>
      <c r="AF521" s="17"/>
    </row>
    <row r="522" spans="2:32" x14ac:dyDescent="0.5">
      <c r="B522" s="6" t="s">
        <v>248</v>
      </c>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row>
    <row r="523" spans="2:32" x14ac:dyDescent="0.5">
      <c r="B523" s="24" t="s">
        <v>57</v>
      </c>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row>
    <row r="524" spans="2:32" x14ac:dyDescent="0.5">
      <c r="B524" t="s">
        <v>228</v>
      </c>
      <c r="C524" s="17">
        <v>0.35804585962843499</v>
      </c>
      <c r="D524" s="17">
        <v>0.28883373668187101</v>
      </c>
      <c r="E524" s="17">
        <v>0.425461111559917</v>
      </c>
      <c r="F524" s="17"/>
      <c r="G524" s="17">
        <v>0.30052384016021699</v>
      </c>
      <c r="H524" s="17">
        <v>0.243948582180296</v>
      </c>
      <c r="I524" s="17">
        <v>0.302343050608954</v>
      </c>
      <c r="J524" s="17">
        <v>0.35094227563693797</v>
      </c>
      <c r="K524" s="17">
        <v>0.40455634580417099</v>
      </c>
      <c r="L524" s="17">
        <v>0.44643785345288001</v>
      </c>
      <c r="M524" s="17"/>
      <c r="N524" s="17">
        <v>0.30620471262020299</v>
      </c>
      <c r="O524" s="17">
        <v>0.36758197226780198</v>
      </c>
      <c r="P524" s="17">
        <v>0.42688274766682799</v>
      </c>
      <c r="Q524" s="17">
        <v>0.48723221563494701</v>
      </c>
      <c r="R524" s="17">
        <v>0.20623759403393799</v>
      </c>
      <c r="S524" s="17">
        <v>0.302520217840133</v>
      </c>
      <c r="T524" s="17">
        <v>0.32882352134786502</v>
      </c>
      <c r="U524" s="17">
        <v>0.22602245638326701</v>
      </c>
      <c r="V524" s="17">
        <v>0.42598079447952097</v>
      </c>
      <c r="W524" s="17">
        <v>0.35175473065377999</v>
      </c>
      <c r="X524" s="17">
        <v>0.38621651735718598</v>
      </c>
      <c r="Y524" s="17">
        <v>0.21401984292898299</v>
      </c>
      <c r="Z524" s="17">
        <v>0.40633799795137399</v>
      </c>
      <c r="AA524" s="17">
        <v>0.39218932511617199</v>
      </c>
      <c r="AB524" s="17">
        <v>0.28854428964180701</v>
      </c>
      <c r="AC524" s="17">
        <v>0.36064179284902198</v>
      </c>
      <c r="AD524" s="17"/>
      <c r="AE524" s="17">
        <v>0.23649103854648501</v>
      </c>
      <c r="AF524" s="17">
        <v>0.413426731533311</v>
      </c>
    </row>
    <row r="525" spans="2:32" x14ac:dyDescent="0.5">
      <c r="B525" t="s">
        <v>229</v>
      </c>
      <c r="C525" s="17">
        <v>0.60627076667889701</v>
      </c>
      <c r="D525" s="17">
        <v>0.68434554019583804</v>
      </c>
      <c r="E525" s="17">
        <v>0.53026056696002899</v>
      </c>
      <c r="F525" s="17"/>
      <c r="G525" s="17">
        <v>0.66400895277298799</v>
      </c>
      <c r="H525" s="17">
        <v>0.72970416848539599</v>
      </c>
      <c r="I525" s="17">
        <v>0.64896613043434603</v>
      </c>
      <c r="J525" s="17">
        <v>0.59493468863877796</v>
      </c>
      <c r="K525" s="17">
        <v>0.58156290619569695</v>
      </c>
      <c r="L525" s="17">
        <v>0.516269910260862</v>
      </c>
      <c r="M525" s="17"/>
      <c r="N525" s="17">
        <v>0.63693079473560599</v>
      </c>
      <c r="O525" s="17">
        <v>0.61478495241694298</v>
      </c>
      <c r="P525" s="17">
        <v>0.51701802607642799</v>
      </c>
      <c r="Q525" s="17">
        <v>0.45059774006970399</v>
      </c>
      <c r="R525" s="17">
        <v>0.70270042279635203</v>
      </c>
      <c r="S525" s="17">
        <v>0.69747978215986695</v>
      </c>
      <c r="T525" s="17">
        <v>0.62129496663143902</v>
      </c>
      <c r="U525" s="17">
        <v>0.73018609871377504</v>
      </c>
      <c r="V525" s="17">
        <v>0.54865646486857</v>
      </c>
      <c r="W525" s="17">
        <v>0.60479913843829303</v>
      </c>
      <c r="X525" s="17">
        <v>0.59482377867803704</v>
      </c>
      <c r="Y525" s="17">
        <v>0.78598015707101698</v>
      </c>
      <c r="Z525" s="17">
        <v>0.57882115248376298</v>
      </c>
      <c r="AA525" s="17">
        <v>0.57692983035822198</v>
      </c>
      <c r="AB525" s="17">
        <v>0.673923019255245</v>
      </c>
      <c r="AC525" s="17">
        <v>0.63935820715097802</v>
      </c>
      <c r="AD525" s="17"/>
      <c r="AE525" s="17">
        <v>0.73622739551151095</v>
      </c>
      <c r="AF525" s="17">
        <v>0.54706199691964197</v>
      </c>
    </row>
    <row r="526" spans="2:32" x14ac:dyDescent="0.5">
      <c r="B526" t="s">
        <v>230</v>
      </c>
      <c r="C526" s="17">
        <v>3.5683373692668302E-2</v>
      </c>
      <c r="D526" s="17">
        <v>2.68207231222908E-2</v>
      </c>
      <c r="E526" s="17">
        <v>4.4278321480054103E-2</v>
      </c>
      <c r="F526" s="17"/>
      <c r="G526" s="17">
        <v>3.5467207066795597E-2</v>
      </c>
      <c r="H526" s="17">
        <v>2.6347249334308001E-2</v>
      </c>
      <c r="I526" s="17">
        <v>4.86908189567005E-2</v>
      </c>
      <c r="J526" s="17">
        <v>5.41230357242845E-2</v>
      </c>
      <c r="K526" s="17">
        <v>1.3880748000131801E-2</v>
      </c>
      <c r="L526" s="17">
        <v>3.7292236286257698E-2</v>
      </c>
      <c r="M526" s="17"/>
      <c r="N526" s="17">
        <v>5.6864492644190301E-2</v>
      </c>
      <c r="O526" s="17">
        <v>1.7633075315255001E-2</v>
      </c>
      <c r="P526" s="17">
        <v>5.6099226256743899E-2</v>
      </c>
      <c r="Q526" s="17">
        <v>6.2170044295349398E-2</v>
      </c>
      <c r="R526" s="17">
        <v>9.1061983169710106E-2</v>
      </c>
      <c r="S526" s="17">
        <v>0</v>
      </c>
      <c r="T526" s="17">
        <v>4.9881512020696198E-2</v>
      </c>
      <c r="U526" s="17">
        <v>4.3791444902957402E-2</v>
      </c>
      <c r="V526" s="17">
        <v>2.5362740651909101E-2</v>
      </c>
      <c r="W526" s="17">
        <v>4.3446130907927101E-2</v>
      </c>
      <c r="X526" s="17">
        <v>1.8959703964776999E-2</v>
      </c>
      <c r="Y526" s="17">
        <v>0</v>
      </c>
      <c r="Z526" s="17">
        <v>1.4840849564863701E-2</v>
      </c>
      <c r="AA526" s="17">
        <v>3.08808445256065E-2</v>
      </c>
      <c r="AB526" s="17">
        <v>3.7532691102948199E-2</v>
      </c>
      <c r="AC526" s="17">
        <v>0</v>
      </c>
      <c r="AD526" s="17"/>
      <c r="AE526" s="17">
        <v>2.7281565942003601E-2</v>
      </c>
      <c r="AF526" s="17">
        <v>3.9511271547046797E-2</v>
      </c>
    </row>
    <row r="527" spans="2:32" x14ac:dyDescent="0.5">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c r="AD527" s="17"/>
      <c r="AE527" s="17"/>
      <c r="AF527" s="17"/>
    </row>
    <row r="528" spans="2:32" x14ac:dyDescent="0.5">
      <c r="B528" s="6" t="s">
        <v>249</v>
      </c>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c r="AD528" s="17"/>
      <c r="AE528" s="17"/>
      <c r="AF528" s="17"/>
    </row>
    <row r="529" spans="2:32" x14ac:dyDescent="0.5">
      <c r="B529" s="24" t="s">
        <v>57</v>
      </c>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row>
    <row r="530" spans="2:32" x14ac:dyDescent="0.5">
      <c r="B530" t="s">
        <v>228</v>
      </c>
      <c r="C530" s="17">
        <v>0.57052195515373305</v>
      </c>
      <c r="D530" s="17">
        <v>0.46610587130018999</v>
      </c>
      <c r="E530" s="17">
        <v>0.67057491937265701</v>
      </c>
      <c r="F530" s="17"/>
      <c r="G530" s="17">
        <v>0.56011455536955301</v>
      </c>
      <c r="H530" s="17">
        <v>0.497496165923626</v>
      </c>
      <c r="I530" s="17">
        <v>0.48918885344303498</v>
      </c>
      <c r="J530" s="17">
        <v>0.45212461970069601</v>
      </c>
      <c r="K530" s="17">
        <v>0.63520490308620003</v>
      </c>
      <c r="L530" s="17">
        <v>0.69141264006440095</v>
      </c>
      <c r="M530" s="17"/>
      <c r="N530" s="17">
        <v>0.48167182906453199</v>
      </c>
      <c r="O530" s="17">
        <v>0.54135885267240702</v>
      </c>
      <c r="P530" s="17">
        <v>0.66229694393685001</v>
      </c>
      <c r="Q530" s="17">
        <v>0.780031147587399</v>
      </c>
      <c r="R530" s="17">
        <v>0.31577036526109697</v>
      </c>
      <c r="S530" s="17">
        <v>0.49561308614586602</v>
      </c>
      <c r="T530" s="17">
        <v>0.62352552227463098</v>
      </c>
      <c r="U530" s="17">
        <v>0.69485620004082804</v>
      </c>
      <c r="V530" s="17">
        <v>0.57721159540178502</v>
      </c>
      <c r="W530" s="17">
        <v>0.54296338825886004</v>
      </c>
      <c r="X530" s="17">
        <v>0.65346086905522105</v>
      </c>
      <c r="Y530" s="17">
        <v>0.61167855950890704</v>
      </c>
      <c r="Z530" s="17">
        <v>0.60515908957376796</v>
      </c>
      <c r="AA530" s="17">
        <v>0.38366509936915899</v>
      </c>
      <c r="AB530" s="17">
        <v>0.68227052532951704</v>
      </c>
      <c r="AC530" s="17">
        <v>0.70525414513972295</v>
      </c>
      <c r="AD530" s="17"/>
      <c r="AE530" s="17">
        <v>0.44667162110866798</v>
      </c>
      <c r="AF530" s="17">
        <v>0.62694867212040795</v>
      </c>
    </row>
    <row r="531" spans="2:32" x14ac:dyDescent="0.5">
      <c r="B531" t="s">
        <v>229</v>
      </c>
      <c r="C531" s="17">
        <v>0.38396448181248399</v>
      </c>
      <c r="D531" s="17">
        <v>0.49890176926761698</v>
      </c>
      <c r="E531" s="17">
        <v>0.27563215565218002</v>
      </c>
      <c r="F531" s="17"/>
      <c r="G531" s="17">
        <v>0.384933836291877</v>
      </c>
      <c r="H531" s="17">
        <v>0.47684878391804503</v>
      </c>
      <c r="I531" s="17">
        <v>0.435255111842072</v>
      </c>
      <c r="J531" s="17">
        <v>0.47678011306475998</v>
      </c>
      <c r="K531" s="17">
        <v>0.35020791839175203</v>
      </c>
      <c r="L531" s="17">
        <v>0.266475122245311</v>
      </c>
      <c r="M531" s="17"/>
      <c r="N531" s="17">
        <v>0.47939554739107498</v>
      </c>
      <c r="O531" s="17">
        <v>0.423282296897665</v>
      </c>
      <c r="P531" s="17">
        <v>0.33770305606314999</v>
      </c>
      <c r="Q531" s="17">
        <v>0.219968852412601</v>
      </c>
      <c r="R531" s="17">
        <v>0.59316765156919304</v>
      </c>
      <c r="S531" s="17">
        <v>0.50438691385413403</v>
      </c>
      <c r="T531" s="17">
        <v>0.31365280806024198</v>
      </c>
      <c r="U531" s="17">
        <v>0.17171721188642</v>
      </c>
      <c r="V531" s="17">
        <v>0.35345456972364803</v>
      </c>
      <c r="W531" s="17">
        <v>0.40067849994439497</v>
      </c>
      <c r="X531" s="17">
        <v>0.27134365445522501</v>
      </c>
      <c r="Y531" s="17">
        <v>0.38832144049109302</v>
      </c>
      <c r="Z531" s="17">
        <v>0.37755251358719499</v>
      </c>
      <c r="AA531" s="17">
        <v>0.58545405610523504</v>
      </c>
      <c r="AB531" s="17">
        <v>0.245981135215809</v>
      </c>
      <c r="AC531" s="17">
        <v>0.29474585486027699</v>
      </c>
      <c r="AD531" s="17"/>
      <c r="AE531" s="17">
        <v>0.52309124220682301</v>
      </c>
      <c r="AF531" s="17">
        <v>0.32057776273908101</v>
      </c>
    </row>
    <row r="532" spans="2:32" x14ac:dyDescent="0.5">
      <c r="B532" t="s">
        <v>230</v>
      </c>
      <c r="C532" s="17">
        <v>4.5513563033782602E-2</v>
      </c>
      <c r="D532" s="17">
        <v>3.49923594321934E-2</v>
      </c>
      <c r="E532" s="17">
        <v>5.3792924975162498E-2</v>
      </c>
      <c r="F532" s="17"/>
      <c r="G532" s="17">
        <v>5.49516083385699E-2</v>
      </c>
      <c r="H532" s="17">
        <v>2.56550501583287E-2</v>
      </c>
      <c r="I532" s="17">
        <v>7.5556034714892695E-2</v>
      </c>
      <c r="J532" s="17">
        <v>7.1095267234544304E-2</v>
      </c>
      <c r="K532" s="17">
        <v>1.45871785220481E-2</v>
      </c>
      <c r="L532" s="17">
        <v>4.2112237690288302E-2</v>
      </c>
      <c r="M532" s="17"/>
      <c r="N532" s="17">
        <v>3.8932623544393301E-2</v>
      </c>
      <c r="O532" s="17">
        <v>3.5358850429927903E-2</v>
      </c>
      <c r="P532" s="17">
        <v>0</v>
      </c>
      <c r="Q532" s="17">
        <v>0</v>
      </c>
      <c r="R532" s="17">
        <v>9.1061983169710106E-2</v>
      </c>
      <c r="S532" s="17">
        <v>0</v>
      </c>
      <c r="T532" s="17">
        <v>6.2821669665127394E-2</v>
      </c>
      <c r="U532" s="17">
        <v>0.13342658807275201</v>
      </c>
      <c r="V532" s="17">
        <v>6.9333834874566999E-2</v>
      </c>
      <c r="W532" s="17">
        <v>5.6358111796744499E-2</v>
      </c>
      <c r="X532" s="17">
        <v>7.5195476489554297E-2</v>
      </c>
      <c r="Y532" s="17">
        <v>0</v>
      </c>
      <c r="Z532" s="17">
        <v>1.7288396839037299E-2</v>
      </c>
      <c r="AA532" s="17">
        <v>3.08808445256065E-2</v>
      </c>
      <c r="AB532" s="17">
        <v>7.1748339454673599E-2</v>
      </c>
      <c r="AC532" s="17">
        <v>0</v>
      </c>
      <c r="AD532" s="17"/>
      <c r="AE532" s="17">
        <v>3.0237136684508802E-2</v>
      </c>
      <c r="AF532" s="17">
        <v>5.2473565140511401E-2</v>
      </c>
    </row>
    <row r="533" spans="2:32" x14ac:dyDescent="0.5">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c r="AD533" s="17"/>
      <c r="AE533" s="17"/>
      <c r="AF533" s="17"/>
    </row>
    <row r="534" spans="2:32" x14ac:dyDescent="0.5">
      <c r="B534" s="6" t="s">
        <v>250</v>
      </c>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c r="AD534" s="17"/>
      <c r="AE534" s="17"/>
      <c r="AF534" s="17"/>
    </row>
    <row r="535" spans="2:32" x14ac:dyDescent="0.5">
      <c r="B535" s="24" t="s">
        <v>57</v>
      </c>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row>
    <row r="536" spans="2:32" x14ac:dyDescent="0.5">
      <c r="B536" t="s">
        <v>228</v>
      </c>
      <c r="C536" s="17">
        <v>0.467071784360442</v>
      </c>
      <c r="D536" s="17">
        <v>0.40773636990224499</v>
      </c>
      <c r="E536" s="17">
        <v>0.52545924245462905</v>
      </c>
      <c r="F536" s="17"/>
      <c r="G536" s="17">
        <v>0.15825517790636001</v>
      </c>
      <c r="H536" s="17">
        <v>0.40418818903206999</v>
      </c>
      <c r="I536" s="17">
        <v>0.434319554764375</v>
      </c>
      <c r="J536" s="17">
        <v>0.41610717594525498</v>
      </c>
      <c r="K536" s="17">
        <v>0.59147999206584501</v>
      </c>
      <c r="L536" s="17">
        <v>0.571242892784668</v>
      </c>
      <c r="M536" s="17"/>
      <c r="N536" s="17">
        <v>0.43234350853653503</v>
      </c>
      <c r="O536" s="17">
        <v>0.39691860177298</v>
      </c>
      <c r="P536" s="17">
        <v>0.59356386576641895</v>
      </c>
      <c r="Q536" s="17">
        <v>0.58270167397913197</v>
      </c>
      <c r="R536" s="17">
        <v>0.49575998592031001</v>
      </c>
      <c r="S536" s="17">
        <v>0.42461646226463301</v>
      </c>
      <c r="T536" s="17">
        <v>0.51759608301950699</v>
      </c>
      <c r="U536" s="17">
        <v>0.62211832804755196</v>
      </c>
      <c r="V536" s="17">
        <v>0.46629845570027501</v>
      </c>
      <c r="W536" s="17">
        <v>0.45913420963299301</v>
      </c>
      <c r="X536" s="17">
        <v>0.499242738731138</v>
      </c>
      <c r="Y536" s="17">
        <v>0.36858857548026802</v>
      </c>
      <c r="Z536" s="17">
        <v>0.49562045197913301</v>
      </c>
      <c r="AA536" s="17">
        <v>0.226275096800481</v>
      </c>
      <c r="AB536" s="17">
        <v>0.66015643964322102</v>
      </c>
      <c r="AC536" s="17">
        <v>0.47209856928447702</v>
      </c>
      <c r="AD536" s="17"/>
      <c r="AE536" s="17">
        <v>0.419052713277212</v>
      </c>
      <c r="AF536" s="17">
        <v>0.48894946885687701</v>
      </c>
    </row>
    <row r="537" spans="2:32" x14ac:dyDescent="0.5">
      <c r="B537" t="s">
        <v>229</v>
      </c>
      <c r="C537" s="17">
        <v>0.49864955259808003</v>
      </c>
      <c r="D537" s="17">
        <v>0.55793180631837602</v>
      </c>
      <c r="E537" s="17">
        <v>0.44018601477620301</v>
      </c>
      <c r="F537" s="17"/>
      <c r="G537" s="17">
        <v>0.80262319793093895</v>
      </c>
      <c r="H537" s="17">
        <v>0.58055909593434996</v>
      </c>
      <c r="I537" s="17">
        <v>0.49821998794943401</v>
      </c>
      <c r="J537" s="17">
        <v>0.53729874040301995</v>
      </c>
      <c r="K537" s="17">
        <v>0.39384171254443501</v>
      </c>
      <c r="L537" s="17">
        <v>0.39810473244607097</v>
      </c>
      <c r="M537" s="17"/>
      <c r="N537" s="17">
        <v>0.53234089630729697</v>
      </c>
      <c r="O537" s="17">
        <v>0.57317660106717006</v>
      </c>
      <c r="P537" s="17">
        <v>0.40643613423358099</v>
      </c>
      <c r="Q537" s="17">
        <v>0.41729832602086803</v>
      </c>
      <c r="R537" s="17">
        <v>0.41317803090998001</v>
      </c>
      <c r="S537" s="17">
        <v>0.57538353773536699</v>
      </c>
      <c r="T537" s="17">
        <v>0.431209206637649</v>
      </c>
      <c r="U537" s="17">
        <v>0.33409022704949098</v>
      </c>
      <c r="V537" s="17">
        <v>0.49316937490347001</v>
      </c>
      <c r="W537" s="17">
        <v>0.49688584263230601</v>
      </c>
      <c r="X537" s="17">
        <v>0.464196128898613</v>
      </c>
      <c r="Y537" s="17">
        <v>0.56242485966156797</v>
      </c>
      <c r="Z537" s="17">
        <v>0.50437954802086704</v>
      </c>
      <c r="AA537" s="17">
        <v>0.74284405867391301</v>
      </c>
      <c r="AB537" s="17">
        <v>0.26675049323127198</v>
      </c>
      <c r="AC537" s="17">
        <v>0.52790143071552298</v>
      </c>
      <c r="AD537" s="17"/>
      <c r="AE537" s="17">
        <v>0.54379173757717303</v>
      </c>
      <c r="AF537" s="17">
        <v>0.47808258913599</v>
      </c>
    </row>
    <row r="538" spans="2:32" x14ac:dyDescent="0.5">
      <c r="B538" t="s">
        <v>230</v>
      </c>
      <c r="C538" s="17">
        <v>3.42786630414781E-2</v>
      </c>
      <c r="D538" s="17">
        <v>3.4331823779378698E-2</v>
      </c>
      <c r="E538" s="17">
        <v>3.43547427691678E-2</v>
      </c>
      <c r="F538" s="17"/>
      <c r="G538" s="17">
        <v>3.9121624162701103E-2</v>
      </c>
      <c r="H538" s="17">
        <v>1.525271503358E-2</v>
      </c>
      <c r="I538" s="17">
        <v>6.74604572861916E-2</v>
      </c>
      <c r="J538" s="17">
        <v>4.6594083651724703E-2</v>
      </c>
      <c r="K538" s="17">
        <v>1.4678295389720101E-2</v>
      </c>
      <c r="L538" s="17">
        <v>3.0652374769261199E-2</v>
      </c>
      <c r="M538" s="17"/>
      <c r="N538" s="17">
        <v>3.5315595156167903E-2</v>
      </c>
      <c r="O538" s="17">
        <v>2.99047971598497E-2</v>
      </c>
      <c r="P538" s="17">
        <v>0</v>
      </c>
      <c r="Q538" s="17">
        <v>0</v>
      </c>
      <c r="R538" s="17">
        <v>9.1061983169710106E-2</v>
      </c>
      <c r="S538" s="17">
        <v>0</v>
      </c>
      <c r="T538" s="17">
        <v>5.1194710342843099E-2</v>
      </c>
      <c r="U538" s="17">
        <v>4.3791444902957402E-2</v>
      </c>
      <c r="V538" s="17">
        <v>4.0532169396255098E-2</v>
      </c>
      <c r="W538" s="17">
        <v>4.3979947734700701E-2</v>
      </c>
      <c r="X538" s="17">
        <v>3.6561132370248703E-2</v>
      </c>
      <c r="Y538" s="17">
        <v>6.8986564858163998E-2</v>
      </c>
      <c r="Z538" s="17">
        <v>0</v>
      </c>
      <c r="AA538" s="17">
        <v>3.08808445256065E-2</v>
      </c>
      <c r="AB538" s="17">
        <v>7.3093067125506603E-2</v>
      </c>
      <c r="AC538" s="17">
        <v>0</v>
      </c>
      <c r="AD538" s="17"/>
      <c r="AE538" s="17">
        <v>3.7155549145614503E-2</v>
      </c>
      <c r="AF538" s="17">
        <v>3.2967942007133502E-2</v>
      </c>
    </row>
    <row r="539" spans="2:32" x14ac:dyDescent="0.5">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c r="AD539" s="17"/>
      <c r="AE539" s="17"/>
      <c r="AF539" s="17"/>
    </row>
    <row r="540" spans="2:32" x14ac:dyDescent="0.5">
      <c r="B540" s="6" t="s">
        <v>251</v>
      </c>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c r="AD540" s="17"/>
      <c r="AE540" s="17"/>
      <c r="AF540" s="17"/>
    </row>
    <row r="541" spans="2:32" x14ac:dyDescent="0.5">
      <c r="B541" s="24" t="s">
        <v>57</v>
      </c>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c r="AD541" s="17"/>
      <c r="AE541" s="17"/>
      <c r="AF541" s="17"/>
    </row>
    <row r="542" spans="2:32" x14ac:dyDescent="0.5">
      <c r="B542" t="s">
        <v>228</v>
      </c>
      <c r="C542" s="17">
        <v>0.58397567923964</v>
      </c>
      <c r="D542" s="17">
        <v>0.52245801947802595</v>
      </c>
      <c r="E542" s="17">
        <v>0.64311490478814404</v>
      </c>
      <c r="F542" s="17"/>
      <c r="G542" s="17">
        <v>0.31964283936311999</v>
      </c>
      <c r="H542" s="17">
        <v>0.41931762326983602</v>
      </c>
      <c r="I542" s="17">
        <v>0.51671786136358699</v>
      </c>
      <c r="J542" s="17">
        <v>0.55759505962318701</v>
      </c>
      <c r="K542" s="17">
        <v>0.68550076983872699</v>
      </c>
      <c r="L542" s="17">
        <v>0.75141286976378496</v>
      </c>
      <c r="M542" s="17"/>
      <c r="N542" s="17">
        <v>0.53312088736764596</v>
      </c>
      <c r="O542" s="17">
        <v>0.50429825020524299</v>
      </c>
      <c r="P542" s="17">
        <v>0.73608460253492503</v>
      </c>
      <c r="Q542" s="17">
        <v>0.64349725645768496</v>
      </c>
      <c r="R542" s="17">
        <v>0.41029307982443203</v>
      </c>
      <c r="S542" s="17">
        <v>0.63786793511977002</v>
      </c>
      <c r="T542" s="17">
        <v>0.60898916312207996</v>
      </c>
      <c r="U542" s="17">
        <v>0.66514430579226502</v>
      </c>
      <c r="V542" s="17">
        <v>0.55556820162809795</v>
      </c>
      <c r="W542" s="17">
        <v>0.60797411307624305</v>
      </c>
      <c r="X542" s="17">
        <v>0.50389842233513205</v>
      </c>
      <c r="Y542" s="17">
        <v>0.52140464476131698</v>
      </c>
      <c r="Z542" s="17">
        <v>0.70581164162351395</v>
      </c>
      <c r="AA542" s="17">
        <v>0.58057023963729804</v>
      </c>
      <c r="AB542" s="17">
        <v>0.66478227693247904</v>
      </c>
      <c r="AC542" s="17">
        <v>0.63019410100500795</v>
      </c>
      <c r="AD542" s="17"/>
      <c r="AE542" s="17">
        <v>0.478342036417155</v>
      </c>
      <c r="AF542" s="17">
        <v>0.632102797439696</v>
      </c>
    </row>
    <row r="543" spans="2:32" x14ac:dyDescent="0.5">
      <c r="B543" t="s">
        <v>229</v>
      </c>
      <c r="C543" s="17">
        <v>0.39057519351731501</v>
      </c>
      <c r="D543" s="17">
        <v>0.456059348377582</v>
      </c>
      <c r="E543" s="17">
        <v>0.32755420832385601</v>
      </c>
      <c r="F543" s="17"/>
      <c r="G543" s="17">
        <v>0.64704151031579704</v>
      </c>
      <c r="H543" s="17">
        <v>0.57378800451188305</v>
      </c>
      <c r="I543" s="17">
        <v>0.44757404816268098</v>
      </c>
      <c r="J543" s="17">
        <v>0.40297663694229002</v>
      </c>
      <c r="K543" s="17">
        <v>0.30540742079155497</v>
      </c>
      <c r="L543" s="17">
        <v>0.218390818465836</v>
      </c>
      <c r="M543" s="17"/>
      <c r="N543" s="17">
        <v>0.44200976391894098</v>
      </c>
      <c r="O543" s="17">
        <v>0.47240072518030302</v>
      </c>
      <c r="P543" s="17">
        <v>0.26391539746507497</v>
      </c>
      <c r="Q543" s="17">
        <v>0.35650274354231498</v>
      </c>
      <c r="R543" s="17">
        <v>0.49864493700585799</v>
      </c>
      <c r="S543" s="17">
        <v>0.36213206488022998</v>
      </c>
      <c r="T543" s="17">
        <v>0.32749899662000498</v>
      </c>
      <c r="U543" s="17">
        <v>0.29106424930477798</v>
      </c>
      <c r="V543" s="17">
        <v>0.41906905771999298</v>
      </c>
      <c r="W543" s="17">
        <v>0.363351632439321</v>
      </c>
      <c r="X543" s="17">
        <v>0.47914481215479399</v>
      </c>
      <c r="Y543" s="17">
        <v>0.47859535523868302</v>
      </c>
      <c r="Z543" s="17">
        <v>0.25774992507718603</v>
      </c>
      <c r="AA543" s="17">
        <v>0.388548915837095</v>
      </c>
      <c r="AB543" s="17">
        <v>0.33521772306752101</v>
      </c>
      <c r="AC543" s="17">
        <v>0.369805898994992</v>
      </c>
      <c r="AD543" s="17"/>
      <c r="AE543" s="17">
        <v>0.50215214404519404</v>
      </c>
      <c r="AF543" s="17">
        <v>0.33974028010359503</v>
      </c>
    </row>
    <row r="544" spans="2:32" x14ac:dyDescent="0.5">
      <c r="B544" t="s">
        <v>230</v>
      </c>
      <c r="C544" s="17">
        <v>2.54491272430445E-2</v>
      </c>
      <c r="D544" s="17">
        <v>2.1482632144392801E-2</v>
      </c>
      <c r="E544" s="17">
        <v>2.9330886888E-2</v>
      </c>
      <c r="F544" s="17"/>
      <c r="G544" s="17">
        <v>3.3315650321082697E-2</v>
      </c>
      <c r="H544" s="17">
        <v>6.89437221828108E-3</v>
      </c>
      <c r="I544" s="17">
        <v>3.57080904737321E-2</v>
      </c>
      <c r="J544" s="17">
        <v>3.9428303434523297E-2</v>
      </c>
      <c r="K544" s="17">
        <v>9.0918093697177904E-3</v>
      </c>
      <c r="L544" s="17">
        <v>3.0196311770379E-2</v>
      </c>
      <c r="M544" s="17"/>
      <c r="N544" s="17">
        <v>2.48693487134127E-2</v>
      </c>
      <c r="O544" s="17">
        <v>2.3301024614453499E-2</v>
      </c>
      <c r="P544" s="17">
        <v>0</v>
      </c>
      <c r="Q544" s="17">
        <v>0</v>
      </c>
      <c r="R544" s="17">
        <v>9.1061983169710106E-2</v>
      </c>
      <c r="S544" s="17">
        <v>0</v>
      </c>
      <c r="T544" s="17">
        <v>6.3511840257915106E-2</v>
      </c>
      <c r="U544" s="17">
        <v>4.3791444902957402E-2</v>
      </c>
      <c r="V544" s="17">
        <v>2.5362740651909101E-2</v>
      </c>
      <c r="W544" s="17">
        <v>2.8674254484435301E-2</v>
      </c>
      <c r="X544" s="17">
        <v>1.69567655100742E-2</v>
      </c>
      <c r="Y544" s="17">
        <v>0</v>
      </c>
      <c r="Z544" s="17">
        <v>3.6438433299300597E-2</v>
      </c>
      <c r="AA544" s="17">
        <v>3.08808445256065E-2</v>
      </c>
      <c r="AB544" s="17">
        <v>0</v>
      </c>
      <c r="AC544" s="17">
        <v>0</v>
      </c>
      <c r="AD544" s="17"/>
      <c r="AE544" s="17">
        <v>1.9505819537651601E-2</v>
      </c>
      <c r="AF544" s="17">
        <v>2.8156922456709699E-2</v>
      </c>
    </row>
    <row r="545" spans="2:32" x14ac:dyDescent="0.5">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17"/>
      <c r="AF545" s="17"/>
    </row>
    <row r="546" spans="2:32" x14ac:dyDescent="0.5">
      <c r="B546" s="6" t="s">
        <v>252</v>
      </c>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c r="AD546" s="17"/>
      <c r="AE546" s="17"/>
      <c r="AF546" s="17"/>
    </row>
    <row r="547" spans="2:32" x14ac:dyDescent="0.5">
      <c r="B547" s="24" t="s">
        <v>57</v>
      </c>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c r="AD547" s="17"/>
      <c r="AE547" s="17"/>
      <c r="AF547" s="17"/>
    </row>
    <row r="548" spans="2:32" x14ac:dyDescent="0.5">
      <c r="B548" t="s">
        <v>228</v>
      </c>
      <c r="C548" s="17">
        <v>0.65298437500386397</v>
      </c>
      <c r="D548" s="17">
        <v>0.59112577493128604</v>
      </c>
      <c r="E548" s="17">
        <v>0.71076881250742197</v>
      </c>
      <c r="F548" s="17"/>
      <c r="G548" s="17">
        <v>0.56976916675580103</v>
      </c>
      <c r="H548" s="17">
        <v>0.55931531605138995</v>
      </c>
      <c r="I548" s="17">
        <v>0.58767598990824399</v>
      </c>
      <c r="J548" s="17">
        <v>0.58140284172783396</v>
      </c>
      <c r="K548" s="17">
        <v>0.75151084936380297</v>
      </c>
      <c r="L548" s="17">
        <v>0.74819275730346901</v>
      </c>
      <c r="M548" s="17"/>
      <c r="N548" s="17">
        <v>0.59274543556742998</v>
      </c>
      <c r="O548" s="17">
        <v>0.660143733131204</v>
      </c>
      <c r="P548" s="17">
        <v>0.74254261793904197</v>
      </c>
      <c r="Q548" s="17">
        <v>0.84619528359754903</v>
      </c>
      <c r="R548" s="17">
        <v>0.50353717123758701</v>
      </c>
      <c r="S548" s="17">
        <v>0.75517698408224898</v>
      </c>
      <c r="T548" s="17">
        <v>0.70343090805737596</v>
      </c>
      <c r="U548" s="17">
        <v>0.82208315996978698</v>
      </c>
      <c r="V548" s="17">
        <v>0.56707697321125605</v>
      </c>
      <c r="W548" s="17">
        <v>0.59893006547220495</v>
      </c>
      <c r="X548" s="17">
        <v>0.66661346045047598</v>
      </c>
      <c r="Y548" s="17">
        <v>0.68066512436707105</v>
      </c>
      <c r="Z548" s="17">
        <v>0.74009184357616298</v>
      </c>
      <c r="AA548" s="17">
        <v>0.52638876859440098</v>
      </c>
      <c r="AB548" s="17">
        <v>0.78972959912167795</v>
      </c>
      <c r="AC548" s="17">
        <v>0.74038600274172095</v>
      </c>
      <c r="AD548" s="17"/>
      <c r="AE548" s="17">
        <v>0.57375400624855399</v>
      </c>
      <c r="AF548" s="17">
        <v>0.68908205392731603</v>
      </c>
    </row>
    <row r="549" spans="2:32" x14ac:dyDescent="0.5">
      <c r="B549" t="s">
        <v>229</v>
      </c>
      <c r="C549" s="17">
        <v>0.30901896836784798</v>
      </c>
      <c r="D549" s="17">
        <v>0.37605281363471199</v>
      </c>
      <c r="E549" s="17">
        <v>0.246152110795546</v>
      </c>
      <c r="F549" s="17"/>
      <c r="G549" s="17">
        <v>0.36770744410982598</v>
      </c>
      <c r="H549" s="17">
        <v>0.418537596696749</v>
      </c>
      <c r="I549" s="17">
        <v>0.371380455776534</v>
      </c>
      <c r="J549" s="17">
        <v>0.36039599144173001</v>
      </c>
      <c r="K549" s="17">
        <v>0.239307233671225</v>
      </c>
      <c r="L549" s="17">
        <v>0.20735227585182001</v>
      </c>
      <c r="M549" s="17"/>
      <c r="N549" s="17">
        <v>0.36595243854082399</v>
      </c>
      <c r="O549" s="17">
        <v>0.30486058056933302</v>
      </c>
      <c r="P549" s="17">
        <v>0.23304393013654101</v>
      </c>
      <c r="Q549" s="17">
        <v>0.153804716402451</v>
      </c>
      <c r="R549" s="17">
        <v>0.40540084559270301</v>
      </c>
      <c r="S549" s="17">
        <v>0.24482301591775099</v>
      </c>
      <c r="T549" s="17">
        <v>0.24620056414129199</v>
      </c>
      <c r="U549" s="17">
        <v>0.13412539512725499</v>
      </c>
      <c r="V549" s="17">
        <v>0.39239085739248902</v>
      </c>
      <c r="W549" s="17">
        <v>0.34961289359918202</v>
      </c>
      <c r="X549" s="17">
        <v>0.31442683558474699</v>
      </c>
      <c r="Y549" s="17">
        <v>0.31933487563292901</v>
      </c>
      <c r="Z549" s="17">
        <v>0.20819719774444601</v>
      </c>
      <c r="AA549" s="17">
        <v>0.442730386879993</v>
      </c>
      <c r="AB549" s="17">
        <v>0.176054752526596</v>
      </c>
      <c r="AC549" s="17">
        <v>0.25961399725827899</v>
      </c>
      <c r="AD549" s="17"/>
      <c r="AE549" s="17">
        <v>0.407240828681177</v>
      </c>
      <c r="AF549" s="17">
        <v>0.264268688487103</v>
      </c>
    </row>
    <row r="550" spans="2:32" x14ac:dyDescent="0.5">
      <c r="B550" t="s">
        <v>230</v>
      </c>
      <c r="C550" s="17">
        <v>3.7996656628287898E-2</v>
      </c>
      <c r="D550" s="17">
        <v>3.2821411434001899E-2</v>
      </c>
      <c r="E550" s="17">
        <v>4.30790766970316E-2</v>
      </c>
      <c r="F550" s="17"/>
      <c r="G550" s="17">
        <v>6.2523389134373095E-2</v>
      </c>
      <c r="H550" s="17">
        <v>2.2147087251861101E-2</v>
      </c>
      <c r="I550" s="17">
        <v>4.0943554315221897E-2</v>
      </c>
      <c r="J550" s="17">
        <v>5.8201166830435601E-2</v>
      </c>
      <c r="K550" s="17">
        <v>9.1819169649730303E-3</v>
      </c>
      <c r="L550" s="17">
        <v>4.4454966844710099E-2</v>
      </c>
      <c r="M550" s="17"/>
      <c r="N550" s="17">
        <v>4.1302125891746699E-2</v>
      </c>
      <c r="O550" s="17">
        <v>3.4995686299462897E-2</v>
      </c>
      <c r="P550" s="17">
        <v>2.4413451924417101E-2</v>
      </c>
      <c r="Q550" s="17">
        <v>0</v>
      </c>
      <c r="R550" s="17">
        <v>9.1061983169710106E-2</v>
      </c>
      <c r="S550" s="17">
        <v>0</v>
      </c>
      <c r="T550" s="17">
        <v>5.0368527801332198E-2</v>
      </c>
      <c r="U550" s="17">
        <v>4.3791444902957402E-2</v>
      </c>
      <c r="V550" s="17">
        <v>4.0532169396255098E-2</v>
      </c>
      <c r="W550" s="17">
        <v>5.1457040928613203E-2</v>
      </c>
      <c r="X550" s="17">
        <v>1.8959703964776999E-2</v>
      </c>
      <c r="Y550" s="17">
        <v>0</v>
      </c>
      <c r="Z550" s="17">
        <v>5.17109586793911E-2</v>
      </c>
      <c r="AA550" s="17">
        <v>3.08808445256065E-2</v>
      </c>
      <c r="AB550" s="17">
        <v>3.4215648351725303E-2</v>
      </c>
      <c r="AC550" s="17">
        <v>0</v>
      </c>
      <c r="AD550" s="17"/>
      <c r="AE550" s="17">
        <v>1.9005165070269E-2</v>
      </c>
      <c r="AF550" s="17">
        <v>4.6649257585580403E-2</v>
      </c>
    </row>
    <row r="551" spans="2:32" x14ac:dyDescent="0.5">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c r="AD551" s="17"/>
      <c r="AE551" s="17"/>
      <c r="AF551" s="17"/>
    </row>
    <row r="552" spans="2:32" x14ac:dyDescent="0.5">
      <c r="B552" s="6" t="s">
        <v>253</v>
      </c>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c r="AD552" s="17"/>
      <c r="AE552" s="17"/>
      <c r="AF552" s="17"/>
    </row>
    <row r="553" spans="2:32" x14ac:dyDescent="0.5">
      <c r="B553" s="24" t="s">
        <v>57</v>
      </c>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c r="AE553" s="17"/>
      <c r="AF553" s="17"/>
    </row>
    <row r="554" spans="2:32" x14ac:dyDescent="0.5">
      <c r="B554" t="s">
        <v>228</v>
      </c>
      <c r="C554" s="17">
        <v>0.82801662032031498</v>
      </c>
      <c r="D554" s="17">
        <v>0.78831085054318795</v>
      </c>
      <c r="E554" s="17">
        <v>0.86529509347660005</v>
      </c>
      <c r="F554" s="17"/>
      <c r="G554" s="17">
        <v>0.66480599271018503</v>
      </c>
      <c r="H554" s="17">
        <v>0.79367840848035798</v>
      </c>
      <c r="I554" s="17">
        <v>0.73452659901360595</v>
      </c>
      <c r="J554" s="17">
        <v>0.84630794112624297</v>
      </c>
      <c r="K554" s="17">
        <v>0.89687042807719097</v>
      </c>
      <c r="L554" s="17">
        <v>0.89616636547006001</v>
      </c>
      <c r="M554" s="17"/>
      <c r="N554" s="17">
        <v>0.743388956742841</v>
      </c>
      <c r="O554" s="17">
        <v>0.77578864095758804</v>
      </c>
      <c r="P554" s="17">
        <v>0.87415179206467297</v>
      </c>
      <c r="Q554" s="17">
        <v>0.96573454372840295</v>
      </c>
      <c r="R554" s="17">
        <v>0.90893801683028996</v>
      </c>
      <c r="S554" s="17">
        <v>0.87783018494377996</v>
      </c>
      <c r="T554" s="17">
        <v>0.85971493056855197</v>
      </c>
      <c r="U554" s="17">
        <v>0.85127183674535101</v>
      </c>
      <c r="V554" s="17">
        <v>0.80634805222126305</v>
      </c>
      <c r="W554" s="17">
        <v>0.85129139080986105</v>
      </c>
      <c r="X554" s="17">
        <v>0.94731328232479495</v>
      </c>
      <c r="Y554" s="17">
        <v>0.60330688650082198</v>
      </c>
      <c r="Z554" s="17">
        <v>0.87557690404039901</v>
      </c>
      <c r="AA554" s="17">
        <v>0.72857767019467701</v>
      </c>
      <c r="AB554" s="17">
        <v>0.92652450120405805</v>
      </c>
      <c r="AC554" s="17">
        <v>0.81096719908681203</v>
      </c>
      <c r="AD554" s="17"/>
      <c r="AE554" s="17">
        <v>0.77614189543853795</v>
      </c>
      <c r="AF554" s="17">
        <v>0.85165095640182298</v>
      </c>
    </row>
    <row r="555" spans="2:32" x14ac:dyDescent="0.5">
      <c r="B555" t="s">
        <v>229</v>
      </c>
      <c r="C555" s="17">
        <v>0.12749419861686601</v>
      </c>
      <c r="D555" s="17">
        <v>0.176434897296427</v>
      </c>
      <c r="E555" s="17">
        <v>8.1232706206852606E-2</v>
      </c>
      <c r="F555" s="17"/>
      <c r="G555" s="17">
        <v>0.29615436645585103</v>
      </c>
      <c r="H555" s="17">
        <v>0.177851846205237</v>
      </c>
      <c r="I555" s="17">
        <v>0.19912885942368</v>
      </c>
      <c r="J555" s="17">
        <v>8.8791353168127293E-2</v>
      </c>
      <c r="K555" s="17">
        <v>8.8813714376112907E-2</v>
      </c>
      <c r="L555" s="17">
        <v>5.2574020773283998E-2</v>
      </c>
      <c r="M555" s="17"/>
      <c r="N555" s="17">
        <v>0.17414822140137101</v>
      </c>
      <c r="O555" s="17">
        <v>0.17694395089835399</v>
      </c>
      <c r="P555" s="17">
        <v>8.3447363572946895E-2</v>
      </c>
      <c r="Q555" s="17">
        <v>3.4265456271597501E-2</v>
      </c>
      <c r="R555" s="17">
        <v>0</v>
      </c>
      <c r="S555" s="17">
        <v>8.3204101138851905E-2</v>
      </c>
      <c r="T555" s="17">
        <v>0.115475718031759</v>
      </c>
      <c r="U555" s="17">
        <v>5.7015406744485103E-2</v>
      </c>
      <c r="V555" s="17">
        <v>0.13843262693424399</v>
      </c>
      <c r="W555" s="17">
        <v>0.111700761158035</v>
      </c>
      <c r="X555" s="17">
        <v>3.3727013710428397E-2</v>
      </c>
      <c r="Y555" s="17">
        <v>0.31955783398607701</v>
      </c>
      <c r="Z555" s="17">
        <v>0.104841383684111</v>
      </c>
      <c r="AA555" s="17">
        <v>0.21055369488296799</v>
      </c>
      <c r="AB555" s="17">
        <v>3.9259850444216898E-2</v>
      </c>
      <c r="AC555" s="17">
        <v>0.189032800913188</v>
      </c>
      <c r="AD555" s="17"/>
      <c r="AE555" s="17">
        <v>0.17777708571336101</v>
      </c>
      <c r="AF555" s="17">
        <v>0.104585110318172</v>
      </c>
    </row>
    <row r="556" spans="2:32" x14ac:dyDescent="0.5">
      <c r="B556" t="s">
        <v>230</v>
      </c>
      <c r="C556" s="17">
        <v>4.4489181062819398E-2</v>
      </c>
      <c r="D556" s="17">
        <v>3.5254252160385802E-2</v>
      </c>
      <c r="E556" s="17">
        <v>5.3472200316547501E-2</v>
      </c>
      <c r="F556" s="17"/>
      <c r="G556" s="17">
        <v>3.9039640833964398E-2</v>
      </c>
      <c r="H556" s="17">
        <v>2.84697453144044E-2</v>
      </c>
      <c r="I556" s="17">
        <v>6.6344541562714701E-2</v>
      </c>
      <c r="J556" s="17">
        <v>6.4900705705629599E-2</v>
      </c>
      <c r="K556" s="17">
        <v>1.43158575466965E-2</v>
      </c>
      <c r="L556" s="17">
        <v>5.1259613756656303E-2</v>
      </c>
      <c r="M556" s="17"/>
      <c r="N556" s="17">
        <v>8.2462821855788002E-2</v>
      </c>
      <c r="O556" s="17">
        <v>4.7267408144057603E-2</v>
      </c>
      <c r="P556" s="17">
        <v>4.2400844362380397E-2</v>
      </c>
      <c r="Q556" s="17">
        <v>0</v>
      </c>
      <c r="R556" s="17">
        <v>9.1061983169710106E-2</v>
      </c>
      <c r="S556" s="17">
        <v>3.8965713917367702E-2</v>
      </c>
      <c r="T556" s="17">
        <v>2.48093513996889E-2</v>
      </c>
      <c r="U556" s="17">
        <v>9.1712756510163695E-2</v>
      </c>
      <c r="V556" s="17">
        <v>5.5219320844492797E-2</v>
      </c>
      <c r="W556" s="17">
        <v>3.70078480321036E-2</v>
      </c>
      <c r="X556" s="17">
        <v>1.8959703964776999E-2</v>
      </c>
      <c r="Y556" s="17">
        <v>7.7135279513100702E-2</v>
      </c>
      <c r="Z556" s="17">
        <v>1.9581712275490101E-2</v>
      </c>
      <c r="AA556" s="17">
        <v>6.0868634922355197E-2</v>
      </c>
      <c r="AB556" s="17">
        <v>3.4215648351725303E-2</v>
      </c>
      <c r="AC556" s="17">
        <v>0</v>
      </c>
      <c r="AD556" s="17"/>
      <c r="AE556" s="17">
        <v>4.6081018848101403E-2</v>
      </c>
      <c r="AF556" s="17">
        <v>4.3763933280005302E-2</v>
      </c>
    </row>
    <row r="557" spans="2:32" x14ac:dyDescent="0.5">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c r="AD557" s="17"/>
      <c r="AE557" s="17"/>
      <c r="AF557" s="17"/>
    </row>
    <row r="558" spans="2:32" x14ac:dyDescent="0.5">
      <c r="B558" s="6" t="s">
        <v>262</v>
      </c>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c r="AD558" s="17"/>
      <c r="AE558" s="17"/>
      <c r="AF558" s="17"/>
    </row>
    <row r="559" spans="2:32" x14ac:dyDescent="0.5">
      <c r="B559" s="24" t="s">
        <v>57</v>
      </c>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c r="AD559" s="17"/>
      <c r="AE559" s="17"/>
      <c r="AF559" s="17"/>
    </row>
    <row r="560" spans="2:32" x14ac:dyDescent="0.5">
      <c r="B560" t="s">
        <v>254</v>
      </c>
      <c r="C560" s="17">
        <v>0.75394848096160505</v>
      </c>
      <c r="D560" s="17">
        <v>0.75115017828492703</v>
      </c>
      <c r="E560" s="17">
        <v>0.75571009409651102</v>
      </c>
      <c r="F560" s="17"/>
      <c r="G560" s="17">
        <v>0.73698934180784803</v>
      </c>
      <c r="H560" s="17">
        <v>0.71640917709021301</v>
      </c>
      <c r="I560" s="17">
        <v>0.66511169037131102</v>
      </c>
      <c r="J560" s="17">
        <v>0.77796132431281995</v>
      </c>
      <c r="K560" s="17">
        <v>0.80808850216428296</v>
      </c>
      <c r="L560" s="17">
        <v>0.77868147539205701</v>
      </c>
      <c r="M560" s="17"/>
      <c r="N560" s="17">
        <v>0.75077547722978799</v>
      </c>
      <c r="O560" s="17">
        <v>0.75025178573177398</v>
      </c>
      <c r="P560" s="17">
        <v>0.67331948145974996</v>
      </c>
      <c r="Q560" s="17">
        <v>0.630641847197561</v>
      </c>
      <c r="R560" s="17">
        <v>0.59316765156919304</v>
      </c>
      <c r="S560" s="17">
        <v>0.80286880353419698</v>
      </c>
      <c r="T560" s="17">
        <v>0.75184705627659199</v>
      </c>
      <c r="U560" s="17">
        <v>0.55602413130925399</v>
      </c>
      <c r="V560" s="17">
        <v>0.79501484473390305</v>
      </c>
      <c r="W560" s="17">
        <v>0.78132492551675603</v>
      </c>
      <c r="X560" s="17">
        <v>0.71575939633246899</v>
      </c>
      <c r="Y560" s="17">
        <v>0.75340054863731099</v>
      </c>
      <c r="Z560" s="17">
        <v>0.77154165460298896</v>
      </c>
      <c r="AA560" s="17">
        <v>0.73572821164527702</v>
      </c>
      <c r="AB560" s="17">
        <v>0.89391311792966599</v>
      </c>
      <c r="AC560" s="17">
        <v>0.72023990710605001</v>
      </c>
      <c r="AD560" s="17"/>
      <c r="AE560" s="17">
        <v>0.71840891686094299</v>
      </c>
      <c r="AF560" s="17">
        <v>0.77014045121416297</v>
      </c>
    </row>
    <row r="561" spans="2:32" x14ac:dyDescent="0.5">
      <c r="B561" t="s">
        <v>255</v>
      </c>
      <c r="C561" s="17">
        <v>0.57289264383008898</v>
      </c>
      <c r="D561" s="17">
        <v>0.62829571896464698</v>
      </c>
      <c r="E561" s="17">
        <v>0.51840804171792998</v>
      </c>
      <c r="F561" s="17"/>
      <c r="G561" s="17">
        <v>0.64901394800790901</v>
      </c>
      <c r="H561" s="17">
        <v>0.64328749562584797</v>
      </c>
      <c r="I561" s="17">
        <v>0.51056575519111402</v>
      </c>
      <c r="J561" s="17">
        <v>0.61238691576140603</v>
      </c>
      <c r="K561" s="17">
        <v>0.51187513860230305</v>
      </c>
      <c r="L561" s="17">
        <v>0.55970747519456898</v>
      </c>
      <c r="M561" s="17"/>
      <c r="N561" s="17">
        <v>0.60839365744012397</v>
      </c>
      <c r="O561" s="17">
        <v>0.60079424580104601</v>
      </c>
      <c r="P561" s="17">
        <v>0.48242316817051101</v>
      </c>
      <c r="Q561" s="17">
        <v>0.59222073708650302</v>
      </c>
      <c r="R561" s="17">
        <v>0.68422963473890297</v>
      </c>
      <c r="S561" s="17">
        <v>0.613165818260061</v>
      </c>
      <c r="T561" s="17">
        <v>0.499097115213887</v>
      </c>
      <c r="U561" s="17">
        <v>0.27210106967894598</v>
      </c>
      <c r="V561" s="17">
        <v>0.55751591242849496</v>
      </c>
      <c r="W561" s="17">
        <v>0.57101697689151099</v>
      </c>
      <c r="X561" s="17">
        <v>0.63662966031870805</v>
      </c>
      <c r="Y561" s="17">
        <v>0.60785592468557903</v>
      </c>
      <c r="Z561" s="17">
        <v>0.60087799603893699</v>
      </c>
      <c r="AA561" s="17">
        <v>0.55159318198909202</v>
      </c>
      <c r="AB561" s="17">
        <v>0.59916706009668896</v>
      </c>
      <c r="AC561" s="17">
        <v>0.58720206059800395</v>
      </c>
      <c r="AD561" s="17"/>
      <c r="AE561" s="17">
        <v>0.60322749298143497</v>
      </c>
      <c r="AF561" s="17">
        <v>0.55907196292125105</v>
      </c>
    </row>
    <row r="562" spans="2:32" x14ac:dyDescent="0.5">
      <c r="B562" t="s">
        <v>256</v>
      </c>
      <c r="C562" s="17">
        <v>0.45986103024993102</v>
      </c>
      <c r="D562" s="17">
        <v>0.39109450942623702</v>
      </c>
      <c r="E562" s="17">
        <v>0.52546289594588902</v>
      </c>
      <c r="F562" s="17"/>
      <c r="G562" s="17">
        <v>0.38018055520293198</v>
      </c>
      <c r="H562" s="17">
        <v>0.47796510859666302</v>
      </c>
      <c r="I562" s="17">
        <v>0.322695125465635</v>
      </c>
      <c r="J562" s="17">
        <v>0.359906714186982</v>
      </c>
      <c r="K562" s="17">
        <v>0.52552955799271495</v>
      </c>
      <c r="L562" s="17">
        <v>0.57114609293462104</v>
      </c>
      <c r="M562" s="17"/>
      <c r="N562" s="17">
        <v>0.45831933237207201</v>
      </c>
      <c r="O562" s="17">
        <v>0.39020372504938</v>
      </c>
      <c r="P562" s="17">
        <v>0.45337354170896599</v>
      </c>
      <c r="Q562" s="17">
        <v>0.63737612439247704</v>
      </c>
      <c r="R562" s="17">
        <v>0.39905516311353101</v>
      </c>
      <c r="S562" s="17">
        <v>0.43153961935445401</v>
      </c>
      <c r="T562" s="17">
        <v>0.513189796364942</v>
      </c>
      <c r="U562" s="17">
        <v>0.44944245808030803</v>
      </c>
      <c r="V562" s="17">
        <v>0.47304832193739099</v>
      </c>
      <c r="W562" s="17">
        <v>0.42315673625943601</v>
      </c>
      <c r="X562" s="17">
        <v>0.489445624766844</v>
      </c>
      <c r="Y562" s="17">
        <v>0.75900502370781298</v>
      </c>
      <c r="Z562" s="17">
        <v>0.52030822226317797</v>
      </c>
      <c r="AA562" s="17">
        <v>0.38575868467011398</v>
      </c>
      <c r="AB562" s="17">
        <v>0.52562965969944597</v>
      </c>
      <c r="AC562" s="17">
        <v>0.52605792018294395</v>
      </c>
      <c r="AD562" s="17"/>
      <c r="AE562" s="17">
        <v>0.39460991447001798</v>
      </c>
      <c r="AF562" s="17">
        <v>0.48958970454267198</v>
      </c>
    </row>
    <row r="563" spans="2:32" x14ac:dyDescent="0.5">
      <c r="B563" t="s">
        <v>257</v>
      </c>
      <c r="C563" s="17">
        <v>0.136347190151755</v>
      </c>
      <c r="D563" s="17">
        <v>0.15504101760634301</v>
      </c>
      <c r="E563" s="17">
        <v>0.119001065013507</v>
      </c>
      <c r="F563" s="17"/>
      <c r="G563" s="17">
        <v>0.292642658117307</v>
      </c>
      <c r="H563" s="17">
        <v>0.26300660753993699</v>
      </c>
      <c r="I563" s="17">
        <v>0.22626529709556101</v>
      </c>
      <c r="J563" s="17">
        <v>0.115088825358842</v>
      </c>
      <c r="K563" s="17">
        <v>6.3363564835865999E-2</v>
      </c>
      <c r="L563" s="17">
        <v>2.4389564779459499E-2</v>
      </c>
      <c r="M563" s="17"/>
      <c r="N563" s="17">
        <v>0.12445198354555299</v>
      </c>
      <c r="O563" s="17">
        <v>0.14487236028404701</v>
      </c>
      <c r="P563" s="17">
        <v>0.16622645408769901</v>
      </c>
      <c r="Q563" s="17">
        <v>0.23124973114130301</v>
      </c>
      <c r="R563" s="17">
        <v>0.109532771227159</v>
      </c>
      <c r="S563" s="17">
        <v>8.8114023040368306E-2</v>
      </c>
      <c r="T563" s="17">
        <v>0.13725306524821199</v>
      </c>
      <c r="U563" s="17">
        <v>0.27322902065767501</v>
      </c>
      <c r="V563" s="17">
        <v>0.148404048644696</v>
      </c>
      <c r="W563" s="17">
        <v>0.13324087875995999</v>
      </c>
      <c r="X563" s="17">
        <v>0.10398989812918601</v>
      </c>
      <c r="Y563" s="17">
        <v>0</v>
      </c>
      <c r="Z563" s="17">
        <v>9.4441791059448901E-2</v>
      </c>
      <c r="AA563" s="17">
        <v>0.13170117760233199</v>
      </c>
      <c r="AB563" s="17">
        <v>0.10764428306821699</v>
      </c>
      <c r="AC563" s="17">
        <v>0.159805305461409</v>
      </c>
      <c r="AD563" s="17"/>
      <c r="AE563" s="17">
        <v>0.14404496643707801</v>
      </c>
      <c r="AF563" s="17">
        <v>0.132840051902402</v>
      </c>
    </row>
    <row r="564" spans="2:32" x14ac:dyDescent="0.5">
      <c r="B564" t="s">
        <v>258</v>
      </c>
      <c r="C564" s="17">
        <v>0.102049334260104</v>
      </c>
      <c r="D564" s="17">
        <v>0.13342421656374001</v>
      </c>
      <c r="E564" s="17">
        <v>7.2467210277102498E-2</v>
      </c>
      <c r="F564" s="17"/>
      <c r="G564" s="17">
        <v>0.124945096652544</v>
      </c>
      <c r="H564" s="17">
        <v>9.2191282962275994E-2</v>
      </c>
      <c r="I564" s="17">
        <v>9.9008399532553998E-2</v>
      </c>
      <c r="J564" s="17">
        <v>9.7271197038558202E-2</v>
      </c>
      <c r="K564" s="17">
        <v>0.104932273654367</v>
      </c>
      <c r="L564" s="17">
        <v>0.10271168742546501</v>
      </c>
      <c r="M564" s="17"/>
      <c r="N564" s="17">
        <v>0.143150212936698</v>
      </c>
      <c r="O564" s="17">
        <v>0.10850539438670601</v>
      </c>
      <c r="P564" s="17">
        <v>0.10659283914145901</v>
      </c>
      <c r="Q564" s="17">
        <v>0.122223098845299</v>
      </c>
      <c r="R564" s="17">
        <v>9.1061983169710106E-2</v>
      </c>
      <c r="S564" s="17">
        <v>0.12590268545066899</v>
      </c>
      <c r="T564" s="17">
        <v>0.134543794452606</v>
      </c>
      <c r="U564" s="17">
        <v>4.3686149282720299E-2</v>
      </c>
      <c r="V564" s="17">
        <v>0.111096381967423</v>
      </c>
      <c r="W564" s="17">
        <v>8.9194956771703193E-2</v>
      </c>
      <c r="X564" s="17">
        <v>5.3468067791353699E-2</v>
      </c>
      <c r="Y564" s="17">
        <v>0</v>
      </c>
      <c r="Z564" s="17">
        <v>5.3283897176331002E-2</v>
      </c>
      <c r="AA564" s="17">
        <v>9.8271006077753298E-2</v>
      </c>
      <c r="AB564" s="17">
        <v>3.4726145380827897E-2</v>
      </c>
      <c r="AC564" s="17">
        <v>0.149199062632761</v>
      </c>
      <c r="AD564" s="17"/>
      <c r="AE564" s="17">
        <v>0.12434473148526499</v>
      </c>
      <c r="AF564" s="17">
        <v>9.1891460415161094E-2</v>
      </c>
    </row>
    <row r="565" spans="2:32" x14ac:dyDescent="0.5">
      <c r="B565" t="s">
        <v>259</v>
      </c>
      <c r="C565" s="17">
        <v>8.3760533978475799E-2</v>
      </c>
      <c r="D565" s="17">
        <v>0.12215957998426499</v>
      </c>
      <c r="E565" s="17">
        <v>4.74033912957025E-2</v>
      </c>
      <c r="F565" s="17"/>
      <c r="G565" s="17">
        <v>7.4605772818646596E-2</v>
      </c>
      <c r="H565" s="17">
        <v>0.12228037942199101</v>
      </c>
      <c r="I565" s="17">
        <v>0.15009925938877999</v>
      </c>
      <c r="J565" s="17">
        <v>6.4367394198271199E-2</v>
      </c>
      <c r="K565" s="17">
        <v>5.8181669753457399E-2</v>
      </c>
      <c r="L565" s="17">
        <v>5.7234116854434101E-2</v>
      </c>
      <c r="M565" s="17"/>
      <c r="N565" s="17">
        <v>0.119413967531398</v>
      </c>
      <c r="O565" s="17">
        <v>9.5486142240675906E-2</v>
      </c>
      <c r="P565" s="17">
        <v>5.6816922459830103E-2</v>
      </c>
      <c r="Q565" s="17">
        <v>0</v>
      </c>
      <c r="R565" s="17">
        <v>0.200594754396869</v>
      </c>
      <c r="S565" s="17">
        <v>0.12605432117506801</v>
      </c>
      <c r="T565" s="17">
        <v>6.83358512142207E-2</v>
      </c>
      <c r="U565" s="17">
        <v>0</v>
      </c>
      <c r="V565" s="17">
        <v>7.1165623440301806E-2</v>
      </c>
      <c r="W565" s="17">
        <v>7.7509635505791194E-2</v>
      </c>
      <c r="X565" s="17">
        <v>4.4931876016249699E-2</v>
      </c>
      <c r="Y565" s="17">
        <v>0.172268703858588</v>
      </c>
      <c r="Z565" s="17">
        <v>7.1404568560945306E-2</v>
      </c>
      <c r="AA565" s="17">
        <v>0.167686022738575</v>
      </c>
      <c r="AB565" s="17">
        <v>0</v>
      </c>
      <c r="AC565" s="17">
        <v>0.18809270562504801</v>
      </c>
      <c r="AD565" s="17"/>
      <c r="AE565" s="17">
        <v>0.22498134301994899</v>
      </c>
      <c r="AF565" s="17">
        <v>1.94197578067422E-2</v>
      </c>
    </row>
    <row r="566" spans="2:32" x14ac:dyDescent="0.5">
      <c r="B566" t="s">
        <v>260</v>
      </c>
      <c r="C566" s="17">
        <v>8.2391761301198504E-2</v>
      </c>
      <c r="D566" s="17">
        <v>9.1982643601243003E-2</v>
      </c>
      <c r="E566" s="17">
        <v>7.3538346225019396E-2</v>
      </c>
      <c r="F566" s="17"/>
      <c r="G566" s="17">
        <v>0.13301461704811299</v>
      </c>
      <c r="H566" s="17">
        <v>9.8100854534912296E-2</v>
      </c>
      <c r="I566" s="17">
        <v>7.3932396782926194E-2</v>
      </c>
      <c r="J566" s="17">
        <v>0.11025572246516301</v>
      </c>
      <c r="K566" s="17">
        <v>6.9227307515104294E-2</v>
      </c>
      <c r="L566" s="17">
        <v>5.2744099594180402E-2</v>
      </c>
      <c r="M566" s="17"/>
      <c r="N566" s="17">
        <v>7.79221967017662E-2</v>
      </c>
      <c r="O566" s="17">
        <v>7.8051556376581899E-2</v>
      </c>
      <c r="P566" s="17">
        <v>8.2936669606444802E-2</v>
      </c>
      <c r="Q566" s="17">
        <v>0.126252187399367</v>
      </c>
      <c r="R566" s="17">
        <v>0</v>
      </c>
      <c r="S566" s="17">
        <v>0.12617046111681901</v>
      </c>
      <c r="T566" s="17">
        <v>1.25518758937836E-2</v>
      </c>
      <c r="U566" s="17">
        <v>9.1828260034990297E-2</v>
      </c>
      <c r="V566" s="17">
        <v>6.0425559573512401E-2</v>
      </c>
      <c r="W566" s="17">
        <v>9.5010029303978602E-2</v>
      </c>
      <c r="X566" s="17">
        <v>7.0966667709096307E-2</v>
      </c>
      <c r="Y566" s="17">
        <v>0</v>
      </c>
      <c r="Z566" s="17">
        <v>0.17763885941315199</v>
      </c>
      <c r="AA566" s="17">
        <v>0.103221711425536</v>
      </c>
      <c r="AB566" s="17">
        <v>7.4460087752601697E-2</v>
      </c>
      <c r="AC566" s="17">
        <v>0.11190241295290899</v>
      </c>
      <c r="AD566" s="17"/>
      <c r="AE566" s="17">
        <v>0.102841465446256</v>
      </c>
      <c r="AF566" s="17">
        <v>7.3074792746026698E-2</v>
      </c>
    </row>
    <row r="567" spans="2:32" x14ac:dyDescent="0.5">
      <c r="B567" t="s">
        <v>261</v>
      </c>
      <c r="C567" s="17">
        <v>5.7842524069367601E-2</v>
      </c>
      <c r="D567" s="17">
        <v>7.1934599661054796E-2</v>
      </c>
      <c r="E567" s="17">
        <v>4.4600098225080501E-2</v>
      </c>
      <c r="F567" s="17"/>
      <c r="G567" s="17">
        <v>9.6216367742761502E-2</v>
      </c>
      <c r="H567" s="17">
        <v>5.1679378111961903E-2</v>
      </c>
      <c r="I567" s="17">
        <v>0.100584104324694</v>
      </c>
      <c r="J567" s="17">
        <v>4.2017572367797101E-2</v>
      </c>
      <c r="K567" s="17">
        <v>3.73086213832085E-2</v>
      </c>
      <c r="L567" s="17">
        <v>4.85060642464527E-2</v>
      </c>
      <c r="M567" s="17"/>
      <c r="N567" s="17">
        <v>6.5035918166664597E-2</v>
      </c>
      <c r="O567" s="17">
        <v>8.2715892772043706E-2</v>
      </c>
      <c r="P567" s="17">
        <v>2.1095886889882599E-2</v>
      </c>
      <c r="Q567" s="17">
        <v>6.18164873007215E-2</v>
      </c>
      <c r="R567" s="17">
        <v>0</v>
      </c>
      <c r="S567" s="17">
        <v>7.8488384271766201E-2</v>
      </c>
      <c r="T567" s="17">
        <v>4.8714666012779601E-2</v>
      </c>
      <c r="U567" s="17">
        <v>4.3686149282720299E-2</v>
      </c>
      <c r="V567" s="17">
        <v>4.0332227207659603E-2</v>
      </c>
      <c r="W567" s="17">
        <v>6.0962453307189197E-2</v>
      </c>
      <c r="X567" s="17">
        <v>1.6045859412473201E-2</v>
      </c>
      <c r="Y567" s="17">
        <v>8.4418386220739897E-2</v>
      </c>
      <c r="Z567" s="17">
        <v>7.5028852411315905E-2</v>
      </c>
      <c r="AA567" s="17">
        <v>3.6070439834519602E-2</v>
      </c>
      <c r="AB567" s="17">
        <v>0</v>
      </c>
      <c r="AC567" s="17">
        <v>0.137003828212241</v>
      </c>
      <c r="AD567" s="17"/>
      <c r="AE567" s="17">
        <v>7.28778698863769E-2</v>
      </c>
      <c r="AF567" s="17">
        <v>5.0992359235708301E-2</v>
      </c>
    </row>
    <row r="568" spans="2:32" x14ac:dyDescent="0.5">
      <c r="B568" t="s">
        <v>75</v>
      </c>
      <c r="C568" s="17">
        <v>4.7286685596009799E-2</v>
      </c>
      <c r="D568" s="17">
        <v>4.6160028608964503E-2</v>
      </c>
      <c r="E568" s="17">
        <v>4.8537502331283497E-2</v>
      </c>
      <c r="F568" s="17"/>
      <c r="G568" s="17">
        <v>3.9800407981179203E-2</v>
      </c>
      <c r="H568" s="17">
        <v>2.31450447759332E-2</v>
      </c>
      <c r="I568" s="17">
        <v>5.7534385943595903E-2</v>
      </c>
      <c r="J568" s="17">
        <v>3.48936254052487E-2</v>
      </c>
      <c r="K568" s="17">
        <v>3.7620927878061997E-2</v>
      </c>
      <c r="L568" s="17">
        <v>7.2354520149597604E-2</v>
      </c>
      <c r="M568" s="17"/>
      <c r="N568" s="17">
        <v>4.6517848564014502E-2</v>
      </c>
      <c r="O568" s="17">
        <v>4.3116563474006102E-2</v>
      </c>
      <c r="P568" s="17">
        <v>1.8878897701182899E-2</v>
      </c>
      <c r="Q568" s="17">
        <v>9.2166845664944499E-2</v>
      </c>
      <c r="R568" s="17">
        <v>0</v>
      </c>
      <c r="S568" s="17">
        <v>7.2771185773688504E-2</v>
      </c>
      <c r="T568" s="17">
        <v>2.3999768471705599E-2</v>
      </c>
      <c r="U568" s="17">
        <v>4.8036815132032902E-2</v>
      </c>
      <c r="V568" s="17">
        <v>5.4223823894218003E-2</v>
      </c>
      <c r="W568" s="17">
        <v>7.2030686524151594E-2</v>
      </c>
      <c r="X568" s="17">
        <v>9.6943909595953698E-2</v>
      </c>
      <c r="Y568" s="17">
        <v>0</v>
      </c>
      <c r="Z568" s="17">
        <v>1.6279598641458001E-2</v>
      </c>
      <c r="AA568" s="17">
        <v>0</v>
      </c>
      <c r="AB568" s="17">
        <v>0</v>
      </c>
      <c r="AC568" s="17">
        <v>0</v>
      </c>
      <c r="AD568" s="17"/>
      <c r="AE568" s="17">
        <v>4.5362162856065702E-2</v>
      </c>
      <c r="AF568" s="17">
        <v>4.8163506000089097E-2</v>
      </c>
    </row>
    <row r="569" spans="2:32" x14ac:dyDescent="0.5">
      <c r="B569" t="s">
        <v>76</v>
      </c>
      <c r="C569" s="17">
        <v>4.25330649736059E-2</v>
      </c>
      <c r="D569" s="17">
        <v>3.3940182605182598E-2</v>
      </c>
      <c r="E569" s="17">
        <v>5.0895758439591501E-2</v>
      </c>
      <c r="F569" s="17"/>
      <c r="G569" s="17">
        <v>3.9672883072157897E-2</v>
      </c>
      <c r="H569" s="17">
        <v>3.4549800834139097E-2</v>
      </c>
      <c r="I569" s="17">
        <v>7.4070590026214897E-2</v>
      </c>
      <c r="J569" s="17">
        <v>6.3328904984121304E-2</v>
      </c>
      <c r="K569" s="17">
        <v>1.53798747789495E-2</v>
      </c>
      <c r="L569" s="17">
        <v>3.6013980109257902E-2</v>
      </c>
      <c r="M569" s="17"/>
      <c r="N569" s="17">
        <v>4.1090636444512399E-2</v>
      </c>
      <c r="O569" s="17">
        <v>2.36329932512497E-2</v>
      </c>
      <c r="P569" s="17">
        <v>8.0284945426173496E-2</v>
      </c>
      <c r="Q569" s="17">
        <v>2.98629462194781E-2</v>
      </c>
      <c r="R569" s="17">
        <v>0.109532771227159</v>
      </c>
      <c r="S569" s="17">
        <v>0.11982960630799901</v>
      </c>
      <c r="T569" s="17">
        <v>2.3800330993269201E-2</v>
      </c>
      <c r="U569" s="17">
        <v>0.12999552842300599</v>
      </c>
      <c r="V569" s="17">
        <v>3.9160009057213299E-2</v>
      </c>
      <c r="W569" s="17">
        <v>4.3421957951163E-2</v>
      </c>
      <c r="X569" s="17">
        <v>5.4377143764136798E-2</v>
      </c>
      <c r="Y569" s="17">
        <v>0</v>
      </c>
      <c r="Z569" s="17">
        <v>4.5018152742944302E-2</v>
      </c>
      <c r="AA569" s="17">
        <v>3.08808445256065E-2</v>
      </c>
      <c r="AB569" s="17">
        <v>3.88774187737813E-2</v>
      </c>
      <c r="AC569" s="17">
        <v>3.4702454356607099E-2</v>
      </c>
      <c r="AD569" s="17"/>
      <c r="AE569" s="17">
        <v>2.8191363828810899E-2</v>
      </c>
      <c r="AF569" s="17">
        <v>4.9067202467522698E-2</v>
      </c>
    </row>
    <row r="570" spans="2:32" x14ac:dyDescent="0.5">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c r="AD570" s="17"/>
      <c r="AE570" s="17"/>
      <c r="AF570" s="17"/>
    </row>
    <row r="571" spans="2:32" x14ac:dyDescent="0.5">
      <c r="B571" s="6" t="s">
        <v>273</v>
      </c>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c r="AD571" s="17"/>
      <c r="AE571" s="17"/>
      <c r="AF571" s="17"/>
    </row>
    <row r="572" spans="2:32" x14ac:dyDescent="0.5">
      <c r="B572" s="24" t="s">
        <v>57</v>
      </c>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c r="AD572" s="17"/>
      <c r="AE572" s="17"/>
      <c r="AF572" s="17"/>
    </row>
    <row r="573" spans="2:32" x14ac:dyDescent="0.5">
      <c r="B573" t="s">
        <v>263</v>
      </c>
      <c r="C573" s="17">
        <v>0.67040548873917905</v>
      </c>
      <c r="D573" s="17">
        <v>0.69331494245648395</v>
      </c>
      <c r="E573" s="17">
        <v>0.64730973761880095</v>
      </c>
      <c r="F573" s="17"/>
      <c r="G573" s="17">
        <v>0.70373129443189797</v>
      </c>
      <c r="H573" s="17">
        <v>0.70789452299441902</v>
      </c>
      <c r="I573" s="17">
        <v>0.67889782770321205</v>
      </c>
      <c r="J573" s="17">
        <v>0.66366200915384099</v>
      </c>
      <c r="K573" s="17">
        <v>0.64687410011685897</v>
      </c>
      <c r="L573" s="17">
        <v>0.65349318740540896</v>
      </c>
      <c r="M573" s="17"/>
      <c r="N573" s="17">
        <v>0.61671470689004704</v>
      </c>
      <c r="O573" s="17">
        <v>0.74320708509349598</v>
      </c>
      <c r="P573" s="17">
        <v>0.69612151252125498</v>
      </c>
      <c r="Q573" s="17">
        <v>0.62953670428300501</v>
      </c>
      <c r="R573" s="17">
        <v>0.81653335172127295</v>
      </c>
      <c r="S573" s="17">
        <v>0.69801928309027905</v>
      </c>
      <c r="T573" s="17">
        <v>0.65037448708799095</v>
      </c>
      <c r="U573" s="17">
        <v>0.55232657824838804</v>
      </c>
      <c r="V573" s="17">
        <v>0.71521734571491402</v>
      </c>
      <c r="W573" s="17">
        <v>0.67298306830547105</v>
      </c>
      <c r="X573" s="17">
        <v>0.74206896866605399</v>
      </c>
      <c r="Y573" s="17">
        <v>0.643251726506606</v>
      </c>
      <c r="Z573" s="17">
        <v>0.59521060350827104</v>
      </c>
      <c r="AA573" s="17">
        <v>0.53598208570981498</v>
      </c>
      <c r="AB573" s="17">
        <v>0.54974743656020797</v>
      </c>
      <c r="AC573" s="17">
        <v>0.71404438482672805</v>
      </c>
      <c r="AD573" s="17"/>
      <c r="AE573" s="17">
        <v>0.71804060592657104</v>
      </c>
      <c r="AF573" s="17">
        <v>0.64870273520256505</v>
      </c>
    </row>
    <row r="574" spans="2:32" x14ac:dyDescent="0.5">
      <c r="B574" t="s">
        <v>264</v>
      </c>
      <c r="C574" s="17">
        <v>0.65662123495616698</v>
      </c>
      <c r="D574" s="17">
        <v>0.64685359689838096</v>
      </c>
      <c r="E574" s="17">
        <v>0.66467769284334899</v>
      </c>
      <c r="F574" s="17"/>
      <c r="G574" s="17">
        <v>0.61618143999062502</v>
      </c>
      <c r="H574" s="17">
        <v>0.70988607681391203</v>
      </c>
      <c r="I574" s="17">
        <v>0.65661976998012295</v>
      </c>
      <c r="J574" s="17">
        <v>0.65793041015804599</v>
      </c>
      <c r="K574" s="17">
        <v>0.671863790107179</v>
      </c>
      <c r="L574" s="17">
        <v>0.62831118081160697</v>
      </c>
      <c r="M574" s="17"/>
      <c r="N574" s="17">
        <v>0.597754077031456</v>
      </c>
      <c r="O574" s="17">
        <v>0.68862125220675996</v>
      </c>
      <c r="P574" s="17">
        <v>0.58401115963410999</v>
      </c>
      <c r="Q574" s="17">
        <v>0.49212491099512601</v>
      </c>
      <c r="R574" s="17">
        <v>0.72547136855156302</v>
      </c>
      <c r="S574" s="17">
        <v>0.61652860741780902</v>
      </c>
      <c r="T574" s="17">
        <v>0.68469714494593703</v>
      </c>
      <c r="U574" s="17">
        <v>0.45849059036189599</v>
      </c>
      <c r="V574" s="17">
        <v>0.67178667371269796</v>
      </c>
      <c r="W574" s="17">
        <v>0.68935464831604498</v>
      </c>
      <c r="X574" s="17">
        <v>0.75262667004234496</v>
      </c>
      <c r="Y574" s="17">
        <v>0.67338201765943195</v>
      </c>
      <c r="Z574" s="17">
        <v>0.65235462495003305</v>
      </c>
      <c r="AA574" s="17">
        <v>0.58347856234778805</v>
      </c>
      <c r="AB574" s="17">
        <v>0.69234971386094002</v>
      </c>
      <c r="AC574" s="17">
        <v>0.67008542269417204</v>
      </c>
      <c r="AD574" s="17"/>
      <c r="AE574" s="17">
        <v>0.69316855745314199</v>
      </c>
      <c r="AF574" s="17">
        <v>0.63997012587093705</v>
      </c>
    </row>
    <row r="575" spans="2:32" x14ac:dyDescent="0.5">
      <c r="B575" t="s">
        <v>265</v>
      </c>
      <c r="C575" s="17">
        <v>0.61357218107281797</v>
      </c>
      <c r="D575" s="17">
        <v>0.623990297155809</v>
      </c>
      <c r="E575" s="17">
        <v>0.60395868576253298</v>
      </c>
      <c r="F575" s="17"/>
      <c r="G575" s="17">
        <v>0.47550349556835603</v>
      </c>
      <c r="H575" s="17">
        <v>0.55410062958790196</v>
      </c>
      <c r="I575" s="17">
        <v>0.52719664198565896</v>
      </c>
      <c r="J575" s="17">
        <v>0.62874970075929704</v>
      </c>
      <c r="K575" s="17">
        <v>0.68246070164739103</v>
      </c>
      <c r="L575" s="17">
        <v>0.68556848562321004</v>
      </c>
      <c r="M575" s="17"/>
      <c r="N575" s="17">
        <v>0.53696628434015103</v>
      </c>
      <c r="O575" s="17">
        <v>0.621444794759893</v>
      </c>
      <c r="P575" s="17">
        <v>0.61786676650178696</v>
      </c>
      <c r="Q575" s="17">
        <v>0.59729368157078799</v>
      </c>
      <c r="R575" s="17">
        <v>0.49011714628324099</v>
      </c>
      <c r="S575" s="17">
        <v>0.73754195344467699</v>
      </c>
      <c r="T575" s="17">
        <v>0.66784631641442305</v>
      </c>
      <c r="U575" s="17">
        <v>0.48849069715139498</v>
      </c>
      <c r="V575" s="17">
        <v>0.68944320049843499</v>
      </c>
      <c r="W575" s="17">
        <v>0.60222581047166102</v>
      </c>
      <c r="X575" s="17">
        <v>0.59911964161000997</v>
      </c>
      <c r="Y575" s="17">
        <v>0.60439545280126805</v>
      </c>
      <c r="Z575" s="17">
        <v>0.719555821359805</v>
      </c>
      <c r="AA575" s="17">
        <v>0.47328230495158302</v>
      </c>
      <c r="AB575" s="17">
        <v>0.58581281800796903</v>
      </c>
      <c r="AC575" s="17">
        <v>0.66185758509867099</v>
      </c>
      <c r="AD575" s="17"/>
      <c r="AE575" s="17">
        <v>0.63109438482887104</v>
      </c>
      <c r="AF575" s="17">
        <v>0.60558899362646601</v>
      </c>
    </row>
    <row r="576" spans="2:32" x14ac:dyDescent="0.5">
      <c r="B576" t="s">
        <v>266</v>
      </c>
      <c r="C576" s="17">
        <v>0.57744076950804901</v>
      </c>
      <c r="D576" s="17">
        <v>0.56943468655918195</v>
      </c>
      <c r="E576" s="17">
        <v>0.58352213134200304</v>
      </c>
      <c r="F576" s="17"/>
      <c r="G576" s="17">
        <v>0.58118913837253705</v>
      </c>
      <c r="H576" s="17">
        <v>0.53494045308266502</v>
      </c>
      <c r="I576" s="17">
        <v>0.53066473635919398</v>
      </c>
      <c r="J576" s="17">
        <v>0.55128640068363899</v>
      </c>
      <c r="K576" s="17">
        <v>0.63660347144918605</v>
      </c>
      <c r="L576" s="17">
        <v>0.60233741917592099</v>
      </c>
      <c r="M576" s="17"/>
      <c r="N576" s="17">
        <v>0.515427915018706</v>
      </c>
      <c r="O576" s="17">
        <v>0.66266518340783698</v>
      </c>
      <c r="P576" s="17">
        <v>0.58737634395180405</v>
      </c>
      <c r="Q576" s="17">
        <v>0.51028758107872696</v>
      </c>
      <c r="R576" s="17">
        <v>0.70700058049411396</v>
      </c>
      <c r="S576" s="17">
        <v>0.65008551859583097</v>
      </c>
      <c r="T576" s="17">
        <v>0.63965568411521101</v>
      </c>
      <c r="U576" s="17">
        <v>0.53635336736244499</v>
      </c>
      <c r="V576" s="17">
        <v>0.61404689870829299</v>
      </c>
      <c r="W576" s="17">
        <v>0.56678057156438499</v>
      </c>
      <c r="X576" s="17">
        <v>0.59338960154508003</v>
      </c>
      <c r="Y576" s="17">
        <v>0.70156177085027704</v>
      </c>
      <c r="Z576" s="17">
        <v>0.34621704554170102</v>
      </c>
      <c r="AA576" s="17">
        <v>0.51504066809329296</v>
      </c>
      <c r="AB576" s="17">
        <v>0.44044568129956801</v>
      </c>
      <c r="AC576" s="17">
        <v>0.73557606171544898</v>
      </c>
      <c r="AD576" s="17"/>
      <c r="AE576" s="17">
        <v>0.61341363692572204</v>
      </c>
      <c r="AF576" s="17">
        <v>0.56105138449824998</v>
      </c>
    </row>
    <row r="577" spans="2:32" x14ac:dyDescent="0.5">
      <c r="B577" t="s">
        <v>267</v>
      </c>
      <c r="C577" s="17">
        <v>0.54304927191282404</v>
      </c>
      <c r="D577" s="17">
        <v>0.53778056238946603</v>
      </c>
      <c r="E577" s="17">
        <v>0.54638946733409799</v>
      </c>
      <c r="F577" s="17"/>
      <c r="G577" s="17">
        <v>0.44397057850894101</v>
      </c>
      <c r="H577" s="17">
        <v>0.51357139027174104</v>
      </c>
      <c r="I577" s="17">
        <v>0.55209040118333896</v>
      </c>
      <c r="J577" s="17">
        <v>0.539693181315547</v>
      </c>
      <c r="K577" s="17">
        <v>0.53173513512821402</v>
      </c>
      <c r="L577" s="17">
        <v>0.59815280032003504</v>
      </c>
      <c r="M577" s="17"/>
      <c r="N577" s="17">
        <v>0.546479743554668</v>
      </c>
      <c r="O577" s="17">
        <v>0.53415833964432202</v>
      </c>
      <c r="P577" s="17">
        <v>0.50962177726110502</v>
      </c>
      <c r="Q577" s="17">
        <v>0.48809915788777303</v>
      </c>
      <c r="R577" s="17">
        <v>0.70700058049411396</v>
      </c>
      <c r="S577" s="17">
        <v>0.63097588056328002</v>
      </c>
      <c r="T577" s="17">
        <v>0.58335229580180903</v>
      </c>
      <c r="U577" s="17">
        <v>0.40834762473513497</v>
      </c>
      <c r="V577" s="17">
        <v>0.48472268582721101</v>
      </c>
      <c r="W577" s="17">
        <v>0.58366764541781102</v>
      </c>
      <c r="X577" s="17">
        <v>0.56603934452594196</v>
      </c>
      <c r="Y577" s="17">
        <v>0.47159876067780498</v>
      </c>
      <c r="Z577" s="17">
        <v>0.53428101212905499</v>
      </c>
      <c r="AA577" s="17">
        <v>0.513526996817113</v>
      </c>
      <c r="AB577" s="17">
        <v>0.45610873867052798</v>
      </c>
      <c r="AC577" s="17">
        <v>0.58565274779029097</v>
      </c>
      <c r="AD577" s="17"/>
      <c r="AE577" s="17">
        <v>0.61766167747984302</v>
      </c>
      <c r="AF577" s="17">
        <v>0.50905555583934903</v>
      </c>
    </row>
    <row r="578" spans="2:32" x14ac:dyDescent="0.5">
      <c r="B578" t="s">
        <v>268</v>
      </c>
      <c r="C578" s="17">
        <v>0.51250567997887397</v>
      </c>
      <c r="D578" s="17">
        <v>0.49726311319184202</v>
      </c>
      <c r="E578" s="17">
        <v>0.52525684746086598</v>
      </c>
      <c r="F578" s="17"/>
      <c r="G578" s="17">
        <v>0.46180866358853501</v>
      </c>
      <c r="H578" s="17">
        <v>0.44886268336379198</v>
      </c>
      <c r="I578" s="17">
        <v>0.45355573924493697</v>
      </c>
      <c r="J578" s="17">
        <v>0.52586187848110699</v>
      </c>
      <c r="K578" s="17">
        <v>0.52664299457909103</v>
      </c>
      <c r="L578" s="17">
        <v>0.58114338473601601</v>
      </c>
      <c r="M578" s="17"/>
      <c r="N578" s="17">
        <v>0.463771224604202</v>
      </c>
      <c r="O578" s="17">
        <v>0.54217910634648903</v>
      </c>
      <c r="P578" s="17">
        <v>0.53200573625512004</v>
      </c>
      <c r="Q578" s="17">
        <v>0.49320271833625401</v>
      </c>
      <c r="R578" s="17">
        <v>0.72547136855156302</v>
      </c>
      <c r="S578" s="17">
        <v>0.58590597607890804</v>
      </c>
      <c r="T578" s="17">
        <v>0.50986783490671395</v>
      </c>
      <c r="U578" s="17">
        <v>0.35097543295919298</v>
      </c>
      <c r="V578" s="17">
        <v>0.54467037586122702</v>
      </c>
      <c r="W578" s="17">
        <v>0.50030095854503798</v>
      </c>
      <c r="X578" s="17">
        <v>0.57410549421147306</v>
      </c>
      <c r="Y578" s="17">
        <v>0.60439545280126805</v>
      </c>
      <c r="Z578" s="17">
        <v>0.53876261008966397</v>
      </c>
      <c r="AA578" s="17">
        <v>0.39099442429583298</v>
      </c>
      <c r="AB578" s="17">
        <v>0.54408755998254499</v>
      </c>
      <c r="AC578" s="17">
        <v>0.42442749639562999</v>
      </c>
      <c r="AD578" s="17"/>
      <c r="AE578" s="17">
        <v>0.53346813244769797</v>
      </c>
      <c r="AF578" s="17">
        <v>0.50295510119759002</v>
      </c>
    </row>
    <row r="579" spans="2:32" x14ac:dyDescent="0.5">
      <c r="B579" t="s">
        <v>269</v>
      </c>
      <c r="C579" s="17">
        <v>0.38583802684768498</v>
      </c>
      <c r="D579" s="17">
        <v>0.42192320594591598</v>
      </c>
      <c r="E579" s="17">
        <v>0.34910783560589398</v>
      </c>
      <c r="F579" s="17"/>
      <c r="G579" s="17">
        <v>0.56121076930261704</v>
      </c>
      <c r="H579" s="17">
        <v>0.38584862320164198</v>
      </c>
      <c r="I579" s="17">
        <v>0.44552503835511098</v>
      </c>
      <c r="J579" s="17">
        <v>0.40958036632046901</v>
      </c>
      <c r="K579" s="17">
        <v>0.34597615573733398</v>
      </c>
      <c r="L579" s="17">
        <v>0.305789529255522</v>
      </c>
      <c r="M579" s="17"/>
      <c r="N579" s="17">
        <v>0.30580804071978401</v>
      </c>
      <c r="O579" s="17">
        <v>0.43514865401744102</v>
      </c>
      <c r="P579" s="17">
        <v>0.37107606178564401</v>
      </c>
      <c r="Q579" s="17">
        <v>0.44673774790454301</v>
      </c>
      <c r="R579" s="17">
        <v>0.51418301141452105</v>
      </c>
      <c r="S579" s="17">
        <v>0.45703299680756099</v>
      </c>
      <c r="T579" s="17">
        <v>0.42579500285480298</v>
      </c>
      <c r="U579" s="17">
        <v>0.307916133794713</v>
      </c>
      <c r="V579" s="17">
        <v>0.32048130991535001</v>
      </c>
      <c r="W579" s="17">
        <v>0.44756440530775299</v>
      </c>
      <c r="X579" s="17">
        <v>0.482865538052828</v>
      </c>
      <c r="Y579" s="17">
        <v>0.30466239468777201</v>
      </c>
      <c r="Z579" s="17">
        <v>0.30191482855170199</v>
      </c>
      <c r="AA579" s="17">
        <v>0.26781665610641298</v>
      </c>
      <c r="AB579" s="17">
        <v>0.21074990359412099</v>
      </c>
      <c r="AC579" s="17">
        <v>0.38899649331674602</v>
      </c>
      <c r="AD579" s="17"/>
      <c r="AE579" s="17">
        <v>0.42508087025790697</v>
      </c>
      <c r="AF579" s="17">
        <v>0.36795882744826902</v>
      </c>
    </row>
    <row r="580" spans="2:32" x14ac:dyDescent="0.5">
      <c r="B580" t="s">
        <v>270</v>
      </c>
      <c r="C580" s="17">
        <v>0.26852539817954002</v>
      </c>
      <c r="D580" s="17">
        <v>0.285244904195395</v>
      </c>
      <c r="E580" s="17">
        <v>0.24985330893650301</v>
      </c>
      <c r="F580" s="17"/>
      <c r="G580" s="17">
        <v>0.486234744609571</v>
      </c>
      <c r="H580" s="17">
        <v>0.34429351410918801</v>
      </c>
      <c r="I580" s="17">
        <v>0.280402054824341</v>
      </c>
      <c r="J580" s="17">
        <v>0.25467769442814697</v>
      </c>
      <c r="K580" s="17">
        <v>0.21112462146387501</v>
      </c>
      <c r="L580" s="17">
        <v>0.193685858237654</v>
      </c>
      <c r="M580" s="17"/>
      <c r="N580" s="17">
        <v>0.19992427289077799</v>
      </c>
      <c r="O580" s="17">
        <v>0.29007076632744899</v>
      </c>
      <c r="P580" s="17">
        <v>0.27702794117505097</v>
      </c>
      <c r="Q580" s="17">
        <v>0.32005427000951298</v>
      </c>
      <c r="R580" s="17">
        <v>0.30799317994382103</v>
      </c>
      <c r="S580" s="17">
        <v>0.30072701200226798</v>
      </c>
      <c r="T580" s="17">
        <v>0.25963158722607899</v>
      </c>
      <c r="U580" s="17">
        <v>0.186284225062712</v>
      </c>
      <c r="V580" s="17">
        <v>0.27807786574693999</v>
      </c>
      <c r="W580" s="17">
        <v>0.28546848984342199</v>
      </c>
      <c r="X580" s="17">
        <v>0.41494059802250599</v>
      </c>
      <c r="Y580" s="17">
        <v>0.24157219671171901</v>
      </c>
      <c r="Z580" s="17">
        <v>0.20156035482708001</v>
      </c>
      <c r="AA580" s="17">
        <v>0.23980819660458</v>
      </c>
      <c r="AB580" s="17">
        <v>0.27614139920235098</v>
      </c>
      <c r="AC580" s="17">
        <v>0.16938301652356</v>
      </c>
      <c r="AD580" s="17"/>
      <c r="AE580" s="17">
        <v>0.28107002388603702</v>
      </c>
      <c r="AF580" s="17">
        <v>0.26281001557963701</v>
      </c>
    </row>
    <row r="581" spans="2:32" x14ac:dyDescent="0.5">
      <c r="B581" t="s">
        <v>271</v>
      </c>
      <c r="C581" s="17">
        <v>0.21434560522478399</v>
      </c>
      <c r="D581" s="17">
        <v>0.18440791943659901</v>
      </c>
      <c r="E581" s="17">
        <v>0.241790418977297</v>
      </c>
      <c r="F581" s="17"/>
      <c r="G581" s="17">
        <v>0.37564280152199098</v>
      </c>
      <c r="H581" s="17">
        <v>0.16560664386160701</v>
      </c>
      <c r="I581" s="17">
        <v>0.19963196931744101</v>
      </c>
      <c r="J581" s="17">
        <v>0.16268821243420301</v>
      </c>
      <c r="K581" s="17">
        <v>0.15568743096149301</v>
      </c>
      <c r="L581" s="17">
        <v>0.26952481779396198</v>
      </c>
      <c r="M581" s="17"/>
      <c r="N581" s="17">
        <v>0.14153158320485601</v>
      </c>
      <c r="O581" s="17">
        <v>0.25983051058141199</v>
      </c>
      <c r="P581" s="17">
        <v>0.17397584998299001</v>
      </c>
      <c r="Q581" s="17">
        <v>0.23322778108516001</v>
      </c>
      <c r="R581" s="17">
        <v>0.28952239188637202</v>
      </c>
      <c r="S581" s="17">
        <v>0.11752962518754</v>
      </c>
      <c r="T581" s="17">
        <v>0.15559648544110499</v>
      </c>
      <c r="U581" s="17">
        <v>9.2410584640853305E-2</v>
      </c>
      <c r="V581" s="17">
        <v>0.19580867761093301</v>
      </c>
      <c r="W581" s="17">
        <v>0.23840226837777101</v>
      </c>
      <c r="X581" s="17">
        <v>0.30506432262696997</v>
      </c>
      <c r="Y581" s="17">
        <v>0.40144841434726097</v>
      </c>
      <c r="Z581" s="17">
        <v>0.23120896963516699</v>
      </c>
      <c r="AA581" s="17">
        <v>0.26542989831944902</v>
      </c>
      <c r="AB581" s="17">
        <v>0.141323719508851</v>
      </c>
      <c r="AC581" s="17">
        <v>0.30584489733054498</v>
      </c>
      <c r="AD581" s="17"/>
      <c r="AE581" s="17">
        <v>0.176405703370243</v>
      </c>
      <c r="AF581" s="17">
        <v>0.231631179141045</v>
      </c>
    </row>
    <row r="582" spans="2:32" x14ac:dyDescent="0.5">
      <c r="B582" t="s">
        <v>168</v>
      </c>
      <c r="C582" s="17">
        <v>0.15124631996017199</v>
      </c>
      <c r="D582" s="17">
        <v>0.123843091567508</v>
      </c>
      <c r="E582" s="17">
        <v>0.177973208483338</v>
      </c>
      <c r="F582" s="17"/>
      <c r="G582" s="17">
        <v>5.08104502270499E-2</v>
      </c>
      <c r="H582" s="17">
        <v>8.3694356941380402E-2</v>
      </c>
      <c r="I582" s="17">
        <v>0.14302994263344301</v>
      </c>
      <c r="J582" s="17">
        <v>0.14857849590355801</v>
      </c>
      <c r="K582" s="17">
        <v>0.175817907085353</v>
      </c>
      <c r="L582" s="17">
        <v>0.21301884252844699</v>
      </c>
      <c r="M582" s="17"/>
      <c r="N582" s="17">
        <v>0.20171864110569601</v>
      </c>
      <c r="O582" s="17">
        <v>8.9569880264606397E-2</v>
      </c>
      <c r="P582" s="17">
        <v>0.17425838326246801</v>
      </c>
      <c r="Q582" s="17">
        <v>0.15921445119957001</v>
      </c>
      <c r="R582" s="17">
        <v>0.183466648278727</v>
      </c>
      <c r="S582" s="17">
        <v>0.14999972160059299</v>
      </c>
      <c r="T582" s="17">
        <v>0.115764526334294</v>
      </c>
      <c r="U582" s="17">
        <v>0.32260401080676998</v>
      </c>
      <c r="V582" s="17">
        <v>0.17508145034676001</v>
      </c>
      <c r="W582" s="17">
        <v>0.15201056393645501</v>
      </c>
      <c r="X582" s="17">
        <v>9.4234351509496703E-2</v>
      </c>
      <c r="Y582" s="17">
        <v>7.6046713212655506E-2</v>
      </c>
      <c r="Z582" s="17">
        <v>0.17762711692119601</v>
      </c>
      <c r="AA582" s="17">
        <v>0.187961354825053</v>
      </c>
      <c r="AB582" s="17">
        <v>0.142148814071443</v>
      </c>
      <c r="AC582" s="17">
        <v>0.161047391917576</v>
      </c>
      <c r="AD582" s="17"/>
      <c r="AE582" s="17">
        <v>9.7438466925737599E-2</v>
      </c>
      <c r="AF582" s="17">
        <v>0.175761397106865</v>
      </c>
    </row>
    <row r="583" spans="2:32" x14ac:dyDescent="0.5">
      <c r="B583" t="s">
        <v>272</v>
      </c>
      <c r="C583" s="17">
        <v>0.11584460633386499</v>
      </c>
      <c r="D583" s="17">
        <v>0.116787458473135</v>
      </c>
      <c r="E583" s="17">
        <v>0.113437239127001</v>
      </c>
      <c r="F583" s="17"/>
      <c r="G583" s="17">
        <v>0.122886097089388</v>
      </c>
      <c r="H583" s="17">
        <v>7.0713345448012305E-2</v>
      </c>
      <c r="I583" s="17">
        <v>0.14532132366786801</v>
      </c>
      <c r="J583" s="17">
        <v>8.9729552373555205E-2</v>
      </c>
      <c r="K583" s="17">
        <v>7.18957490104499E-2</v>
      </c>
      <c r="L583" s="17">
        <v>0.16961925149815199</v>
      </c>
      <c r="M583" s="17"/>
      <c r="N583" s="17">
        <v>9.9545288652056599E-2</v>
      </c>
      <c r="O583" s="17">
        <v>0.14610768961412701</v>
      </c>
      <c r="P583" s="17">
        <v>0.14917636559981101</v>
      </c>
      <c r="Q583" s="17">
        <v>0.12506687501019201</v>
      </c>
      <c r="R583" s="17">
        <v>9.6704822806779306E-2</v>
      </c>
      <c r="S583" s="17">
        <v>0.15417457909473101</v>
      </c>
      <c r="T583" s="17">
        <v>8.0655451215276203E-2</v>
      </c>
      <c r="U583" s="17">
        <v>4.3686149282720299E-2</v>
      </c>
      <c r="V583" s="17">
        <v>6.1966747398810001E-2</v>
      </c>
      <c r="W583" s="17">
        <v>0.14630719472696299</v>
      </c>
      <c r="X583" s="17">
        <v>9.3054606253553898E-2</v>
      </c>
      <c r="Y583" s="17">
        <v>0.16326963144239501</v>
      </c>
      <c r="Z583" s="17">
        <v>0.107544601239609</v>
      </c>
      <c r="AA583" s="17">
        <v>6.40713739623852E-2</v>
      </c>
      <c r="AB583" s="17">
        <v>3.5200237308384799E-2</v>
      </c>
      <c r="AC583" s="17">
        <v>0.22071468242603501</v>
      </c>
      <c r="AD583" s="17"/>
      <c r="AE583" s="17">
        <v>9.99033534894712E-2</v>
      </c>
      <c r="AF583" s="17">
        <v>0.12310750610139801</v>
      </c>
    </row>
    <row r="584" spans="2:32" x14ac:dyDescent="0.5">
      <c r="B584" t="s">
        <v>75</v>
      </c>
      <c r="C584" s="17">
        <v>7.76644103391326E-3</v>
      </c>
      <c r="D584" s="17">
        <v>1.00882933282334E-2</v>
      </c>
      <c r="E584" s="17">
        <v>5.5780526590846298E-3</v>
      </c>
      <c r="F584" s="17"/>
      <c r="G584" s="17">
        <v>0</v>
      </c>
      <c r="H584" s="17">
        <v>6.09465741529006E-3</v>
      </c>
      <c r="I584" s="17">
        <v>7.58836373960055E-3</v>
      </c>
      <c r="J584" s="17">
        <v>5.7045071026919801E-3</v>
      </c>
      <c r="K584" s="17">
        <v>1.5619284362791599E-2</v>
      </c>
      <c r="L584" s="17">
        <v>7.2826454470033501E-3</v>
      </c>
      <c r="M584" s="17"/>
      <c r="N584" s="17">
        <v>1.4863974331151501E-2</v>
      </c>
      <c r="O584" s="17">
        <v>5.6600537982950897E-3</v>
      </c>
      <c r="P584" s="17">
        <v>0</v>
      </c>
      <c r="Q584" s="17">
        <v>0</v>
      </c>
      <c r="R584" s="17">
        <v>0</v>
      </c>
      <c r="S584" s="17">
        <v>0</v>
      </c>
      <c r="T584" s="17">
        <v>3.5898910163042301E-2</v>
      </c>
      <c r="U584" s="17">
        <v>0</v>
      </c>
      <c r="V584" s="17">
        <v>0</v>
      </c>
      <c r="W584" s="17">
        <v>9.9649724472752402E-3</v>
      </c>
      <c r="X584" s="17">
        <v>0</v>
      </c>
      <c r="Y584" s="17">
        <v>0</v>
      </c>
      <c r="Z584" s="17">
        <v>0</v>
      </c>
      <c r="AA584" s="17">
        <v>0</v>
      </c>
      <c r="AB584" s="17">
        <v>0</v>
      </c>
      <c r="AC584" s="17">
        <v>0</v>
      </c>
      <c r="AD584" s="17"/>
      <c r="AE584" s="17">
        <v>1.26953652204785E-2</v>
      </c>
      <c r="AF584" s="17">
        <v>5.5208030857401601E-3</v>
      </c>
    </row>
    <row r="585" spans="2:32" x14ac:dyDescent="0.5">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c r="AD585" s="17"/>
      <c r="AE585" s="17"/>
      <c r="AF585" s="17"/>
    </row>
    <row r="586" spans="2:32" x14ac:dyDescent="0.5">
      <c r="B586" s="6" t="s">
        <v>274</v>
      </c>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c r="AD586" s="17"/>
      <c r="AE586" s="17"/>
      <c r="AF586" s="17"/>
    </row>
    <row r="587" spans="2:32" x14ac:dyDescent="0.5">
      <c r="B587" s="24" t="s">
        <v>57</v>
      </c>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c r="AD587" s="17"/>
      <c r="AE587" s="17"/>
      <c r="AF587" s="17"/>
    </row>
    <row r="588" spans="2:32" x14ac:dyDescent="0.5">
      <c r="B588" t="s">
        <v>272</v>
      </c>
      <c r="C588" s="17">
        <v>0.45514010807466998</v>
      </c>
      <c r="D588" s="17">
        <v>0.47972167385264203</v>
      </c>
      <c r="E588" s="17">
        <v>0.43158681539687099</v>
      </c>
      <c r="F588" s="17"/>
      <c r="G588" s="17">
        <v>0.57087643364943097</v>
      </c>
      <c r="H588" s="17">
        <v>0.58970458466975095</v>
      </c>
      <c r="I588" s="17">
        <v>0.45643441242688998</v>
      </c>
      <c r="J588" s="17">
        <v>0.50923709651278004</v>
      </c>
      <c r="K588" s="17">
        <v>0.44809583406369502</v>
      </c>
      <c r="L588" s="17">
        <v>0.30920754517631799</v>
      </c>
      <c r="M588" s="17"/>
      <c r="N588" s="17">
        <v>0.42947731595369798</v>
      </c>
      <c r="O588" s="17">
        <v>0.469300960023326</v>
      </c>
      <c r="P588" s="17">
        <v>0.37003852095838302</v>
      </c>
      <c r="Q588" s="17">
        <v>0.54017456347550696</v>
      </c>
      <c r="R588" s="17">
        <v>0.49646282876241299</v>
      </c>
      <c r="S588" s="17">
        <v>0.39851197762754698</v>
      </c>
      <c r="T588" s="17">
        <v>0.44733972635677899</v>
      </c>
      <c r="U588" s="17">
        <v>0.35663369617583501</v>
      </c>
      <c r="V588" s="17">
        <v>0.42359459553293499</v>
      </c>
      <c r="W588" s="17">
        <v>0.47412422490003697</v>
      </c>
      <c r="X588" s="17">
        <v>0.439181575501153</v>
      </c>
      <c r="Y588" s="17">
        <v>0.45070211419459899</v>
      </c>
      <c r="Z588" s="17">
        <v>0.476896976054976</v>
      </c>
      <c r="AA588" s="17">
        <v>0.40626073576594102</v>
      </c>
      <c r="AB588" s="17">
        <v>0.57232265745910804</v>
      </c>
      <c r="AC588" s="17">
        <v>0.51822033390279199</v>
      </c>
      <c r="AD588" s="17"/>
      <c r="AE588" s="17">
        <v>0.50918390096666899</v>
      </c>
      <c r="AF588" s="17">
        <v>0.43051753576725299</v>
      </c>
    </row>
    <row r="589" spans="2:32" x14ac:dyDescent="0.5">
      <c r="B589" t="s">
        <v>271</v>
      </c>
      <c r="C589" s="17">
        <v>0.29720356725946501</v>
      </c>
      <c r="D589" s="17">
        <v>0.33522648298776903</v>
      </c>
      <c r="E589" s="17">
        <v>0.26023076808657303</v>
      </c>
      <c r="F589" s="17"/>
      <c r="G589" s="17">
        <v>0.30482872648561399</v>
      </c>
      <c r="H589" s="17">
        <v>0.43411026631475502</v>
      </c>
      <c r="I589" s="17">
        <v>0.29406577176856702</v>
      </c>
      <c r="J589" s="17">
        <v>0.32216997805742498</v>
      </c>
      <c r="K589" s="17">
        <v>0.29392655965028702</v>
      </c>
      <c r="L589" s="17">
        <v>0.20454487683193501</v>
      </c>
      <c r="M589" s="17"/>
      <c r="N589" s="17">
        <v>0.33616566892509198</v>
      </c>
      <c r="O589" s="17">
        <v>0.29928894199712403</v>
      </c>
      <c r="P589" s="17">
        <v>0.300116533188238</v>
      </c>
      <c r="Q589" s="17">
        <v>0.25638008096204801</v>
      </c>
      <c r="R589" s="17">
        <v>0.30794541738058301</v>
      </c>
      <c r="S589" s="17">
        <v>0.308077194577002</v>
      </c>
      <c r="T589" s="17">
        <v>0.31149199423187501</v>
      </c>
      <c r="U589" s="17">
        <v>0.30562896540199103</v>
      </c>
      <c r="V589" s="17">
        <v>0.196353128409128</v>
      </c>
      <c r="W589" s="17">
        <v>0.31914848423180803</v>
      </c>
      <c r="X589" s="17">
        <v>0.28921598275263199</v>
      </c>
      <c r="Y589" s="17">
        <v>0.21401984292898299</v>
      </c>
      <c r="Z589" s="17">
        <v>0.219517443294105</v>
      </c>
      <c r="AA589" s="17">
        <v>0.41634641771952802</v>
      </c>
      <c r="AB589" s="17">
        <v>0.28280986924798202</v>
      </c>
      <c r="AC589" s="17">
        <v>0.35528270640954501</v>
      </c>
      <c r="AD589" s="17"/>
      <c r="AE589" s="17">
        <v>0.36798528825541998</v>
      </c>
      <c r="AF589" s="17">
        <v>0.26495512668925603</v>
      </c>
    </row>
    <row r="590" spans="2:32" x14ac:dyDescent="0.5">
      <c r="B590" t="s">
        <v>270</v>
      </c>
      <c r="C590" s="17">
        <v>0.287676071928536</v>
      </c>
      <c r="D590" s="17">
        <v>0.28655798960715201</v>
      </c>
      <c r="E590" s="17">
        <v>0.28980822308320803</v>
      </c>
      <c r="F590" s="17"/>
      <c r="G590" s="17">
        <v>0.16954912077293799</v>
      </c>
      <c r="H590" s="17">
        <v>0.25518374806155503</v>
      </c>
      <c r="I590" s="17">
        <v>0.27207629952281798</v>
      </c>
      <c r="J590" s="17">
        <v>0.253445463531353</v>
      </c>
      <c r="K590" s="17">
        <v>0.33681335303582299</v>
      </c>
      <c r="L590" s="17">
        <v>0.34228924594684501</v>
      </c>
      <c r="M590" s="17"/>
      <c r="N590" s="17">
        <v>0.24581443861279401</v>
      </c>
      <c r="O590" s="17">
        <v>0.28377207174663899</v>
      </c>
      <c r="P590" s="17">
        <v>0.19187391785555699</v>
      </c>
      <c r="Q590" s="17">
        <v>0.33825011394881899</v>
      </c>
      <c r="R590" s="17">
        <v>8.6761825471947801E-2</v>
      </c>
      <c r="S590" s="17">
        <v>0.36077511962040698</v>
      </c>
      <c r="T590" s="17">
        <v>0.27732077511308201</v>
      </c>
      <c r="U590" s="17">
        <v>0.272899622806345</v>
      </c>
      <c r="V590" s="17">
        <v>0.32468408723116299</v>
      </c>
      <c r="W590" s="17">
        <v>0.31155869517715301</v>
      </c>
      <c r="X590" s="17">
        <v>0.25613411413163401</v>
      </c>
      <c r="Y590" s="17">
        <v>0.52781235752434097</v>
      </c>
      <c r="Z590" s="17">
        <v>0.32056011707290999</v>
      </c>
      <c r="AA590" s="17">
        <v>0.252299236917985</v>
      </c>
      <c r="AB590" s="17">
        <v>0.24340830025726001</v>
      </c>
      <c r="AC590" s="17">
        <v>0.319006584426899</v>
      </c>
      <c r="AD590" s="17"/>
      <c r="AE590" s="17">
        <v>0.27106624515578098</v>
      </c>
      <c r="AF590" s="17">
        <v>0.29524357670273099</v>
      </c>
    </row>
    <row r="591" spans="2:32" x14ac:dyDescent="0.5">
      <c r="B591" t="s">
        <v>168</v>
      </c>
      <c r="C591" s="17">
        <v>0.28071316342473901</v>
      </c>
      <c r="D591" s="17">
        <v>0.23871896845490001</v>
      </c>
      <c r="E591" s="17">
        <v>0.31991626881541202</v>
      </c>
      <c r="F591" s="17"/>
      <c r="G591" s="17">
        <v>0.19203140214768999</v>
      </c>
      <c r="H591" s="17">
        <v>0.183739921854598</v>
      </c>
      <c r="I591" s="17">
        <v>0.23932464663032499</v>
      </c>
      <c r="J591" s="17">
        <v>0.27343416652702401</v>
      </c>
      <c r="K591" s="17">
        <v>0.30472173874791803</v>
      </c>
      <c r="L591" s="17">
        <v>0.37743166587259203</v>
      </c>
      <c r="M591" s="17"/>
      <c r="N591" s="17">
        <v>0.30431093610641202</v>
      </c>
      <c r="O591" s="17">
        <v>0.26991069676919399</v>
      </c>
      <c r="P591" s="17">
        <v>0.38965738253566301</v>
      </c>
      <c r="Q591" s="17">
        <v>0.216172565057002</v>
      </c>
      <c r="R591" s="17">
        <v>0.50353717123758701</v>
      </c>
      <c r="S591" s="17">
        <v>0.29533244796859398</v>
      </c>
      <c r="T591" s="17">
        <v>0.30764157264872299</v>
      </c>
      <c r="U591" s="17">
        <v>0.36629016008949</v>
      </c>
      <c r="V591" s="17">
        <v>0.32093072059640598</v>
      </c>
      <c r="W591" s="17">
        <v>0.28027792007813901</v>
      </c>
      <c r="X591" s="17">
        <v>0.24947494950482199</v>
      </c>
      <c r="Y591" s="17">
        <v>7.7135279513100702E-2</v>
      </c>
      <c r="Z591" s="17">
        <v>0.24748880552733299</v>
      </c>
      <c r="AA591" s="17">
        <v>0.22427137065397701</v>
      </c>
      <c r="AB591" s="17">
        <v>0.15022307841455099</v>
      </c>
      <c r="AC591" s="17">
        <v>0.19532377095258999</v>
      </c>
      <c r="AD591" s="17"/>
      <c r="AE591" s="17">
        <v>0.21875413939848601</v>
      </c>
      <c r="AF591" s="17">
        <v>0.30894194729696201</v>
      </c>
    </row>
    <row r="592" spans="2:32" x14ac:dyDescent="0.5">
      <c r="B592" t="s">
        <v>269</v>
      </c>
      <c r="C592" s="17">
        <v>0.127675063271185</v>
      </c>
      <c r="D592" s="17">
        <v>0.13902459748194401</v>
      </c>
      <c r="E592" s="17">
        <v>0.11730988258276</v>
      </c>
      <c r="F592" s="17"/>
      <c r="G592" s="17">
        <v>5.7449968054461897E-2</v>
      </c>
      <c r="H592" s="17">
        <v>9.5635085838461295E-2</v>
      </c>
      <c r="I592" s="17">
        <v>9.7029246539549099E-2</v>
      </c>
      <c r="J592" s="17">
        <v>0.15330928316497699</v>
      </c>
      <c r="K592" s="17">
        <v>0.142290787834427</v>
      </c>
      <c r="L592" s="17">
        <v>0.16072168252814201</v>
      </c>
      <c r="M592" s="17"/>
      <c r="N592" s="17">
        <v>0.11683986751969</v>
      </c>
      <c r="O592" s="17">
        <v>0.14485141708858301</v>
      </c>
      <c r="P592" s="17">
        <v>5.4276773682066001E-2</v>
      </c>
      <c r="Q592" s="17">
        <v>6.1959445223727899E-2</v>
      </c>
      <c r="R592" s="17">
        <v>8.6761825471947801E-2</v>
      </c>
      <c r="S592" s="17">
        <v>3.9157380857525501E-2</v>
      </c>
      <c r="T592" s="17">
        <v>9.7286051928380204E-2</v>
      </c>
      <c r="U592" s="17">
        <v>4.3686149282720299E-2</v>
      </c>
      <c r="V592" s="17">
        <v>0.160210316410972</v>
      </c>
      <c r="W592" s="17">
        <v>0.113938379771584</v>
      </c>
      <c r="X592" s="17">
        <v>0.13612432273403199</v>
      </c>
      <c r="Y592" s="17">
        <v>0.30015419485827799</v>
      </c>
      <c r="Z592" s="17">
        <v>0.20294512122907901</v>
      </c>
      <c r="AA592" s="17">
        <v>0.22287733584755401</v>
      </c>
      <c r="AB592" s="17">
        <v>0.13742890861248999</v>
      </c>
      <c r="AC592" s="17">
        <v>0.16491190814392401</v>
      </c>
      <c r="AD592" s="17"/>
      <c r="AE592" s="17">
        <v>0.123664559844554</v>
      </c>
      <c r="AF592" s="17">
        <v>0.12950226497793199</v>
      </c>
    </row>
    <row r="593" spans="2:32" x14ac:dyDescent="0.5">
      <c r="B593" t="s">
        <v>267</v>
      </c>
      <c r="C593" s="17">
        <v>6.9007420250032106E-2</v>
      </c>
      <c r="D593" s="17">
        <v>0.100180555986128</v>
      </c>
      <c r="E593" s="17">
        <v>3.9495676904935599E-2</v>
      </c>
      <c r="F593" s="17"/>
      <c r="G593" s="17">
        <v>0.122033366754983</v>
      </c>
      <c r="H593" s="17">
        <v>8.9720135021391798E-2</v>
      </c>
      <c r="I593" s="17">
        <v>8.3563826666912297E-2</v>
      </c>
      <c r="J593" s="17">
        <v>6.6122075416320605E-2</v>
      </c>
      <c r="K593" s="17">
        <v>6.61886458685398E-2</v>
      </c>
      <c r="L593" s="17">
        <v>3.4831353552274298E-2</v>
      </c>
      <c r="M593" s="17"/>
      <c r="N593" s="17">
        <v>3.7943672570859503E-2</v>
      </c>
      <c r="O593" s="17">
        <v>9.6909510544710503E-2</v>
      </c>
      <c r="P593" s="17">
        <v>9.8894607233146095E-2</v>
      </c>
      <c r="Q593" s="17">
        <v>2.64364429030997E-2</v>
      </c>
      <c r="R593" s="17">
        <v>0</v>
      </c>
      <c r="S593" s="17">
        <v>7.4487738211166707E-2</v>
      </c>
      <c r="T593" s="17">
        <v>4.9986917833284898E-2</v>
      </c>
      <c r="U593" s="17">
        <v>0.17510708095136601</v>
      </c>
      <c r="V593" s="17">
        <v>5.9083168992041503E-2</v>
      </c>
      <c r="W593" s="17">
        <v>7.1938358928616594E-2</v>
      </c>
      <c r="X593" s="17">
        <v>5.4314903538568403E-2</v>
      </c>
      <c r="Y593" s="17">
        <v>0.137973129716328</v>
      </c>
      <c r="Z593" s="17">
        <v>8.4046109253721996E-2</v>
      </c>
      <c r="AA593" s="17">
        <v>3.08808445256065E-2</v>
      </c>
      <c r="AB593" s="17">
        <v>3.5200237308384799E-2</v>
      </c>
      <c r="AC593" s="17">
        <v>0.116250982414803</v>
      </c>
      <c r="AD593" s="17"/>
      <c r="AE593" s="17">
        <v>6.30311614077146E-2</v>
      </c>
      <c r="AF593" s="17">
        <v>7.1730228135978805E-2</v>
      </c>
    </row>
    <row r="594" spans="2:32" x14ac:dyDescent="0.5">
      <c r="B594" t="s">
        <v>268</v>
      </c>
      <c r="C594" s="17">
        <v>5.67160721834849E-2</v>
      </c>
      <c r="D594" s="17">
        <v>7.5300290819197799E-2</v>
      </c>
      <c r="E594" s="17">
        <v>3.91799498706836E-2</v>
      </c>
      <c r="F594" s="17"/>
      <c r="G594" s="17">
        <v>0.11770209357179499</v>
      </c>
      <c r="H594" s="17">
        <v>6.0693719516359199E-2</v>
      </c>
      <c r="I594" s="17">
        <v>8.1634629922128804E-2</v>
      </c>
      <c r="J594" s="17">
        <v>7.0884913292339202E-2</v>
      </c>
      <c r="K594" s="17">
        <v>5.3177969163702897E-2</v>
      </c>
      <c r="L594" s="17">
        <v>1.3358559932639499E-2</v>
      </c>
      <c r="M594" s="17"/>
      <c r="N594" s="17">
        <v>5.4658700258458197E-2</v>
      </c>
      <c r="O594" s="17">
        <v>5.8365131497164803E-2</v>
      </c>
      <c r="P594" s="17">
        <v>2.07013502758608E-2</v>
      </c>
      <c r="Q594" s="17">
        <v>0.122204739947153</v>
      </c>
      <c r="R594" s="17">
        <v>0</v>
      </c>
      <c r="S594" s="17">
        <v>4.1651652734851601E-2</v>
      </c>
      <c r="T594" s="17">
        <v>2.9018476276640601E-2</v>
      </c>
      <c r="U594" s="17">
        <v>4.8724435358132902E-2</v>
      </c>
      <c r="V594" s="17">
        <v>1.4378803697125899E-2</v>
      </c>
      <c r="W594" s="17">
        <v>4.7342511627269601E-2</v>
      </c>
      <c r="X594" s="17">
        <v>0.13355843264101</v>
      </c>
      <c r="Y594" s="17">
        <v>0.23342348205678301</v>
      </c>
      <c r="Z594" s="17">
        <v>8.7578294831473599E-2</v>
      </c>
      <c r="AA594" s="17">
        <v>3.4849368848658101E-2</v>
      </c>
      <c r="AB594" s="17">
        <v>4.5940323891943302E-2</v>
      </c>
      <c r="AC594" s="17">
        <v>0.145613718866338</v>
      </c>
      <c r="AD594" s="17"/>
      <c r="AE594" s="17">
        <v>7.8486556208693201E-2</v>
      </c>
      <c r="AF594" s="17">
        <v>4.6797350931825299E-2</v>
      </c>
    </row>
    <row r="595" spans="2:32" x14ac:dyDescent="0.5">
      <c r="B595" t="s">
        <v>265</v>
      </c>
      <c r="C595" s="17">
        <v>4.3954125949435902E-2</v>
      </c>
      <c r="D595" s="17">
        <v>5.0441704010860802E-2</v>
      </c>
      <c r="E595" s="17">
        <v>3.7921810542901099E-2</v>
      </c>
      <c r="F595" s="17"/>
      <c r="G595" s="17">
        <v>0.12488189332220399</v>
      </c>
      <c r="H595" s="17">
        <v>6.38021406366924E-2</v>
      </c>
      <c r="I595" s="17">
        <v>4.66653030328643E-2</v>
      </c>
      <c r="J595" s="17">
        <v>5.4708460479951301E-2</v>
      </c>
      <c r="K595" s="17">
        <v>2.0790507102077901E-2</v>
      </c>
      <c r="L595" s="17">
        <v>1.31261732583521E-2</v>
      </c>
      <c r="M595" s="17"/>
      <c r="N595" s="17">
        <v>4.0135514190546999E-2</v>
      </c>
      <c r="O595" s="17">
        <v>6.7692050605777002E-2</v>
      </c>
      <c r="P595" s="17">
        <v>4.4364084245101E-2</v>
      </c>
      <c r="Q595" s="17">
        <v>0.11602580171530399</v>
      </c>
      <c r="R595" s="17">
        <v>0</v>
      </c>
      <c r="S595" s="17">
        <v>0</v>
      </c>
      <c r="T595" s="17">
        <v>3.77285119061316E-2</v>
      </c>
      <c r="U595" s="17">
        <v>0</v>
      </c>
      <c r="V595" s="17">
        <v>4.4234562005730498E-2</v>
      </c>
      <c r="W595" s="17">
        <v>2.9496009055222101E-2</v>
      </c>
      <c r="X595" s="17">
        <v>3.4895857550915101E-2</v>
      </c>
      <c r="Y595" s="17">
        <v>0.23342348205678301</v>
      </c>
      <c r="Z595" s="17">
        <v>1.9581712275490101E-2</v>
      </c>
      <c r="AA595" s="17">
        <v>6.74120261594469E-2</v>
      </c>
      <c r="AB595" s="17">
        <v>0</v>
      </c>
      <c r="AC595" s="17">
        <v>6.6918820550231503E-2</v>
      </c>
      <c r="AD595" s="17"/>
      <c r="AE595" s="17">
        <v>5.4206956372792998E-2</v>
      </c>
      <c r="AF595" s="17">
        <v>3.9282894621181397E-2</v>
      </c>
    </row>
    <row r="596" spans="2:32" x14ac:dyDescent="0.5">
      <c r="B596" t="s">
        <v>264</v>
      </c>
      <c r="C596" s="17">
        <v>4.0631373262230902E-2</v>
      </c>
      <c r="D596" s="17">
        <v>5.7586815321995798E-2</v>
      </c>
      <c r="E596" s="17">
        <v>2.4591043901910699E-2</v>
      </c>
      <c r="F596" s="17"/>
      <c r="G596" s="17">
        <v>5.5210714297723201E-2</v>
      </c>
      <c r="H596" s="17">
        <v>6.3436881013387E-2</v>
      </c>
      <c r="I596" s="17">
        <v>5.4718040765895003E-2</v>
      </c>
      <c r="J596" s="17">
        <v>3.4222255725224297E-2</v>
      </c>
      <c r="K596" s="17">
        <v>1.7669407324562E-2</v>
      </c>
      <c r="L596" s="17">
        <v>3.4673858603407597E-2</v>
      </c>
      <c r="M596" s="17"/>
      <c r="N596" s="17">
        <v>4.872790820661E-2</v>
      </c>
      <c r="O596" s="17">
        <v>5.2950632543409301E-2</v>
      </c>
      <c r="P596" s="17">
        <v>5.9033911648529898E-2</v>
      </c>
      <c r="Q596" s="17">
        <v>0.13652508840344699</v>
      </c>
      <c r="R596" s="17">
        <v>0</v>
      </c>
      <c r="S596" s="17">
        <v>0</v>
      </c>
      <c r="T596" s="17">
        <v>2.5341649461642302E-2</v>
      </c>
      <c r="U596" s="17">
        <v>4.8724435358132902E-2</v>
      </c>
      <c r="V596" s="17">
        <v>3.70592143142413E-2</v>
      </c>
      <c r="W596" s="17">
        <v>2.18486670655464E-2</v>
      </c>
      <c r="X596" s="17">
        <v>1.6045859412473201E-2</v>
      </c>
      <c r="Y596" s="17">
        <v>0</v>
      </c>
      <c r="Z596" s="17">
        <v>4.9741773195554201E-2</v>
      </c>
      <c r="AA596" s="17">
        <v>6.40713739623852E-2</v>
      </c>
      <c r="AB596" s="17">
        <v>3.4215648351725303E-2</v>
      </c>
      <c r="AC596" s="17">
        <v>7.0195423418484795E-2</v>
      </c>
      <c r="AD596" s="17"/>
      <c r="AE596" s="17">
        <v>4.36778453829769E-2</v>
      </c>
      <c r="AF596" s="17">
        <v>3.9243388147538798E-2</v>
      </c>
    </row>
    <row r="597" spans="2:32" x14ac:dyDescent="0.5">
      <c r="B597" t="s">
        <v>266</v>
      </c>
      <c r="C597" s="17">
        <v>3.7872793899070202E-2</v>
      </c>
      <c r="D597" s="17">
        <v>5.30437238285527E-2</v>
      </c>
      <c r="E597" s="17">
        <v>2.3526279873168701E-2</v>
      </c>
      <c r="F597" s="17"/>
      <c r="G597" s="17">
        <v>7.1527845249482802E-2</v>
      </c>
      <c r="H597" s="17">
        <v>3.9195099986461E-2</v>
      </c>
      <c r="I597" s="17">
        <v>4.7286086801410901E-2</v>
      </c>
      <c r="J597" s="17">
        <v>4.44461516596499E-2</v>
      </c>
      <c r="K597" s="17">
        <v>4.6809373606673102E-2</v>
      </c>
      <c r="L597" s="17">
        <v>1.0119278986608801E-2</v>
      </c>
      <c r="M597" s="17"/>
      <c r="N597" s="17">
        <v>5.1273936204570901E-2</v>
      </c>
      <c r="O597" s="17">
        <v>3.3295849436009703E-2</v>
      </c>
      <c r="P597" s="17">
        <v>1.8187446724955598E-2</v>
      </c>
      <c r="Q597" s="17">
        <v>3.0722281888314801E-2</v>
      </c>
      <c r="R597" s="17">
        <v>0</v>
      </c>
      <c r="S597" s="17">
        <v>3.9331003414240701E-2</v>
      </c>
      <c r="T597" s="17">
        <v>1.1567304913117599E-2</v>
      </c>
      <c r="U597" s="17">
        <v>0</v>
      </c>
      <c r="V597" s="17">
        <v>0</v>
      </c>
      <c r="W597" s="17">
        <v>4.8087964768837997E-2</v>
      </c>
      <c r="X597" s="17">
        <v>5.8723588708562202E-2</v>
      </c>
      <c r="Y597" s="17">
        <v>0.15340495107890401</v>
      </c>
      <c r="Z597" s="17">
        <v>0.10570754941954</v>
      </c>
      <c r="AA597" s="17">
        <v>2.8889469548099098E-2</v>
      </c>
      <c r="AB597" s="17">
        <v>3.5285079549706798E-2</v>
      </c>
      <c r="AC597" s="17">
        <v>0</v>
      </c>
      <c r="AD597" s="17"/>
      <c r="AE597" s="17">
        <v>3.7848235312356898E-2</v>
      </c>
      <c r="AF597" s="17">
        <v>3.7883982891269999E-2</v>
      </c>
    </row>
    <row r="598" spans="2:32" x14ac:dyDescent="0.5">
      <c r="B598" t="s">
        <v>263</v>
      </c>
      <c r="C598" s="17">
        <v>3.6039598562484898E-2</v>
      </c>
      <c r="D598" s="17">
        <v>4.0536007552221302E-2</v>
      </c>
      <c r="E598" s="17">
        <v>3.1879355563519202E-2</v>
      </c>
      <c r="F598" s="17"/>
      <c r="G598" s="17">
        <v>7.5808998543013595E-2</v>
      </c>
      <c r="H598" s="17">
        <v>2.9094905167200698E-2</v>
      </c>
      <c r="I598" s="17">
        <v>4.92797360080071E-2</v>
      </c>
      <c r="J598" s="17">
        <v>3.4337821877456903E-2</v>
      </c>
      <c r="K598" s="17">
        <v>2.96464009569853E-2</v>
      </c>
      <c r="L598" s="17">
        <v>2.4653891244764001E-2</v>
      </c>
      <c r="M598" s="17"/>
      <c r="N598" s="17">
        <v>5.0724447622886103E-2</v>
      </c>
      <c r="O598" s="17">
        <v>2.0842317188241699E-2</v>
      </c>
      <c r="P598" s="17">
        <v>3.9974784591065501E-2</v>
      </c>
      <c r="Q598" s="17">
        <v>3.0722281888314801E-2</v>
      </c>
      <c r="R598" s="17">
        <v>0</v>
      </c>
      <c r="S598" s="17">
        <v>7.3492611037362293E-2</v>
      </c>
      <c r="T598" s="17">
        <v>5.0837400333572397E-2</v>
      </c>
      <c r="U598" s="17">
        <v>3.7591816759164398E-2</v>
      </c>
      <c r="V598" s="17">
        <v>1.4378803697125899E-2</v>
      </c>
      <c r="W598" s="17">
        <v>3.7483140623537602E-2</v>
      </c>
      <c r="X598" s="17">
        <v>0</v>
      </c>
      <c r="Y598" s="17">
        <v>0.21401984292898299</v>
      </c>
      <c r="Z598" s="17">
        <v>1.7365053029900001E-2</v>
      </c>
      <c r="AA598" s="17">
        <v>3.2301902742358703E-2</v>
      </c>
      <c r="AB598" s="17">
        <v>3.5200237308384799E-2</v>
      </c>
      <c r="AC598" s="17">
        <v>8.1078841612852004E-2</v>
      </c>
      <c r="AD598" s="17"/>
      <c r="AE598" s="17">
        <v>3.7242369105107399E-2</v>
      </c>
      <c r="AF598" s="17">
        <v>3.5491611401144499E-2</v>
      </c>
    </row>
    <row r="599" spans="2:32" x14ac:dyDescent="0.5">
      <c r="B599" t="s">
        <v>112</v>
      </c>
      <c r="C599" s="17">
        <v>3.8948342695046402E-3</v>
      </c>
      <c r="D599" s="17">
        <v>5.8339391359612898E-3</v>
      </c>
      <c r="E599" s="17">
        <v>2.0576035201874E-3</v>
      </c>
      <c r="F599" s="17"/>
      <c r="G599" s="17">
        <v>0</v>
      </c>
      <c r="H599" s="17">
        <v>0</v>
      </c>
      <c r="I599" s="17">
        <v>0</v>
      </c>
      <c r="J599" s="17">
        <v>0</v>
      </c>
      <c r="K599" s="17">
        <v>1.02766022570923E-2</v>
      </c>
      <c r="L599" s="17">
        <v>7.65755555121199E-3</v>
      </c>
      <c r="M599" s="17"/>
      <c r="N599" s="17">
        <v>1.5652725701754602E-2</v>
      </c>
      <c r="O599" s="17">
        <v>0</v>
      </c>
      <c r="P599" s="17">
        <v>0</v>
      </c>
      <c r="Q599" s="17">
        <v>0</v>
      </c>
      <c r="R599" s="17">
        <v>0</v>
      </c>
      <c r="S599" s="17">
        <v>0</v>
      </c>
      <c r="T599" s="17">
        <v>0</v>
      </c>
      <c r="U599" s="17">
        <v>0</v>
      </c>
      <c r="V599" s="17">
        <v>0</v>
      </c>
      <c r="W599" s="17">
        <v>4.4696029153997001E-3</v>
      </c>
      <c r="X599" s="17">
        <v>1.69567655100742E-2</v>
      </c>
      <c r="Y599" s="17">
        <v>0</v>
      </c>
      <c r="Z599" s="17">
        <v>0</v>
      </c>
      <c r="AA599" s="17">
        <v>0</v>
      </c>
      <c r="AB599" s="17">
        <v>0</v>
      </c>
      <c r="AC599" s="17">
        <v>0</v>
      </c>
      <c r="AD599" s="17"/>
      <c r="AE599" s="17">
        <v>6.43197831209728E-3</v>
      </c>
      <c r="AF599" s="17">
        <v>2.73890110308325E-3</v>
      </c>
    </row>
    <row r="600" spans="2:32" x14ac:dyDescent="0.5">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c r="AD600" s="17"/>
      <c r="AE600" s="17"/>
      <c r="AF600" s="17"/>
    </row>
    <row r="601" spans="2:32" x14ac:dyDescent="0.5">
      <c r="B601" s="6" t="s">
        <v>290</v>
      </c>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c r="AD601" s="17"/>
      <c r="AE601" s="17"/>
      <c r="AF601" s="17"/>
    </row>
    <row r="602" spans="2:32" x14ac:dyDescent="0.5">
      <c r="B602" s="24" t="s">
        <v>542</v>
      </c>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c r="AD602" s="17"/>
      <c r="AE602" s="17"/>
      <c r="AF602" s="17"/>
    </row>
    <row r="603" spans="2:32" x14ac:dyDescent="0.5">
      <c r="B603" t="s">
        <v>282</v>
      </c>
      <c r="C603" s="17">
        <v>0.302166943384791</v>
      </c>
      <c r="D603" s="17">
        <v>0.25531342041161398</v>
      </c>
      <c r="E603" s="17">
        <v>0.33635534663465899</v>
      </c>
      <c r="F603" s="17"/>
      <c r="G603" s="17">
        <v>0.23606458337191599</v>
      </c>
      <c r="H603" s="17">
        <v>0.19299209511541801</v>
      </c>
      <c r="I603" s="17">
        <v>0.37350997358407201</v>
      </c>
      <c r="J603" s="17">
        <v>0.25998113393302902</v>
      </c>
      <c r="K603" s="17">
        <v>0.44693691217195097</v>
      </c>
      <c r="L603" s="17">
        <v>0.52311581547694497</v>
      </c>
      <c r="M603" s="17"/>
      <c r="N603" s="17">
        <v>0.25869819510660502</v>
      </c>
      <c r="O603" s="17">
        <v>0.25019184632490798</v>
      </c>
      <c r="P603" s="17">
        <v>0.41412638599016699</v>
      </c>
      <c r="Q603" s="17">
        <v>0.34185556735310801</v>
      </c>
      <c r="R603" s="17">
        <v>1</v>
      </c>
      <c r="S603" s="17">
        <v>0.24643060767587599</v>
      </c>
      <c r="T603" s="17">
        <v>0.21535775415248901</v>
      </c>
      <c r="U603" s="17">
        <v>0</v>
      </c>
      <c r="V603" s="17">
        <v>0.20342328713336799</v>
      </c>
      <c r="W603" s="17">
        <v>0.38412626727413601</v>
      </c>
      <c r="X603" s="17">
        <v>0.36820927672404402</v>
      </c>
      <c r="Y603" s="17">
        <v>0.77016415553401596</v>
      </c>
      <c r="Z603" s="17">
        <v>0.20871654770171499</v>
      </c>
      <c r="AA603" s="17">
        <v>0.54529778648592497</v>
      </c>
      <c r="AB603" s="17">
        <v>0</v>
      </c>
      <c r="AC603" s="17">
        <v>0.32223499453056398</v>
      </c>
      <c r="AD603" s="17"/>
      <c r="AE603" s="17">
        <v>0.375040747646814</v>
      </c>
      <c r="AF603" s="17">
        <v>0.248360718119434</v>
      </c>
    </row>
    <row r="604" spans="2:32" x14ac:dyDescent="0.5">
      <c r="B604" t="s">
        <v>283</v>
      </c>
      <c r="C604" s="17">
        <v>0.33651220630678003</v>
      </c>
      <c r="D604" s="17">
        <v>0.37559417233840298</v>
      </c>
      <c r="E604" s="17">
        <v>0.30552481941967302</v>
      </c>
      <c r="F604" s="17"/>
      <c r="G604" s="17">
        <v>0.115749942504838</v>
      </c>
      <c r="H604" s="17">
        <v>0.50973288555881702</v>
      </c>
      <c r="I604" s="17">
        <v>0.26166405794980602</v>
      </c>
      <c r="J604" s="17">
        <v>0.30664010313573897</v>
      </c>
      <c r="K604" s="17">
        <v>0.36846252419765202</v>
      </c>
      <c r="L604" s="17">
        <v>0.47688418452305498</v>
      </c>
      <c r="M604" s="17"/>
      <c r="N604" s="17">
        <v>0.351117440849252</v>
      </c>
      <c r="O604" s="17">
        <v>0.39482048535525099</v>
      </c>
      <c r="P604" s="17">
        <v>0</v>
      </c>
      <c r="Q604" s="17">
        <v>0.10972585843635201</v>
      </c>
      <c r="R604" s="17">
        <v>0</v>
      </c>
      <c r="S604" s="17">
        <v>0.37158611060105601</v>
      </c>
      <c r="T604" s="17">
        <v>0.33956111436904801</v>
      </c>
      <c r="U604" s="17">
        <v>1</v>
      </c>
      <c r="V604" s="17">
        <v>0.306549460867035</v>
      </c>
      <c r="W604" s="17">
        <v>0.30221550323700003</v>
      </c>
      <c r="X604" s="17">
        <v>0.381904726580654</v>
      </c>
      <c r="Y604" s="17">
        <v>0</v>
      </c>
      <c r="Z604" s="17">
        <v>0.38825949831746998</v>
      </c>
      <c r="AA604" s="17">
        <v>0.20770665275508801</v>
      </c>
      <c r="AB604" s="17">
        <v>0.48057991341480799</v>
      </c>
      <c r="AC604" s="17">
        <v>0.67776500546943597</v>
      </c>
      <c r="AD604" s="17"/>
      <c r="AE604" s="17">
        <v>0.27102355169571801</v>
      </c>
      <c r="AF604" s="17">
        <v>0.38486562133720997</v>
      </c>
    </row>
    <row r="605" spans="2:32" x14ac:dyDescent="0.5">
      <c r="B605" t="s">
        <v>284</v>
      </c>
      <c r="C605" s="17">
        <v>0.221310629004148</v>
      </c>
      <c r="D605" s="17">
        <v>0.23903812651574599</v>
      </c>
      <c r="E605" s="17">
        <v>0.20794544363558801</v>
      </c>
      <c r="F605" s="17"/>
      <c r="G605" s="17">
        <v>0.39678005471780797</v>
      </c>
      <c r="H605" s="17">
        <v>0.16418037031521199</v>
      </c>
      <c r="I605" s="17">
        <v>0.22997109478680999</v>
      </c>
      <c r="J605" s="17">
        <v>0.29174401748321599</v>
      </c>
      <c r="K605" s="17">
        <v>5.3725977208764403E-2</v>
      </c>
      <c r="L605" s="17">
        <v>0</v>
      </c>
      <c r="M605" s="17"/>
      <c r="N605" s="17">
        <v>0.215770890255229</v>
      </c>
      <c r="O605" s="17">
        <v>0.266635896474478</v>
      </c>
      <c r="P605" s="17">
        <v>0.17174722801966699</v>
      </c>
      <c r="Q605" s="17">
        <v>0.43761335802217299</v>
      </c>
      <c r="R605" s="17">
        <v>0</v>
      </c>
      <c r="S605" s="17">
        <v>0.258788737648945</v>
      </c>
      <c r="T605" s="17">
        <v>0.27166924467022002</v>
      </c>
      <c r="U605" s="17">
        <v>0</v>
      </c>
      <c r="V605" s="17">
        <v>0.49002725199959701</v>
      </c>
      <c r="W605" s="17">
        <v>9.52058462448407E-2</v>
      </c>
      <c r="X605" s="17">
        <v>0</v>
      </c>
      <c r="Y605" s="17">
        <v>0.22983584446598401</v>
      </c>
      <c r="Z605" s="17">
        <v>9.8606269296696594E-2</v>
      </c>
      <c r="AA605" s="17">
        <v>0.24699556075898799</v>
      </c>
      <c r="AB605" s="17">
        <v>0.51942008658519201</v>
      </c>
      <c r="AC605" s="17">
        <v>0</v>
      </c>
      <c r="AD605" s="17"/>
      <c r="AE605" s="17">
        <v>0.20859958529179501</v>
      </c>
      <c r="AF605" s="17">
        <v>0.23069580229475101</v>
      </c>
    </row>
    <row r="606" spans="2:32" x14ac:dyDescent="0.5">
      <c r="B606" t="s">
        <v>285</v>
      </c>
      <c r="C606" s="17">
        <v>8.7261679555992094E-2</v>
      </c>
      <c r="D606" s="17">
        <v>0.107741558666229</v>
      </c>
      <c r="E606" s="17">
        <v>7.0127661833002702E-2</v>
      </c>
      <c r="F606" s="17"/>
      <c r="G606" s="17">
        <v>0.124434075985052</v>
      </c>
      <c r="H606" s="17">
        <v>8.9012238247164505E-2</v>
      </c>
      <c r="I606" s="17">
        <v>0.10669012309263</v>
      </c>
      <c r="J606" s="17">
        <v>5.9573038098786099E-2</v>
      </c>
      <c r="K606" s="17">
        <v>6.8462566001160505E-2</v>
      </c>
      <c r="L606" s="17">
        <v>0</v>
      </c>
      <c r="M606" s="17"/>
      <c r="N606" s="17">
        <v>0.133353706846534</v>
      </c>
      <c r="O606" s="17">
        <v>5.8709953327350503E-2</v>
      </c>
      <c r="P606" s="17">
        <v>0.230540479805599</v>
      </c>
      <c r="Q606" s="17">
        <v>0.110805216188367</v>
      </c>
      <c r="R606" s="17">
        <v>0</v>
      </c>
      <c r="S606" s="17">
        <v>0.123194544074123</v>
      </c>
      <c r="T606" s="17">
        <v>5.9041060180476002E-2</v>
      </c>
      <c r="U606" s="17">
        <v>0</v>
      </c>
      <c r="V606" s="17">
        <v>0</v>
      </c>
      <c r="W606" s="17">
        <v>9.7310660896480994E-2</v>
      </c>
      <c r="X606" s="17">
        <v>0.13182958883048401</v>
      </c>
      <c r="Y606" s="17">
        <v>0</v>
      </c>
      <c r="Z606" s="17">
        <v>0.30441768468411901</v>
      </c>
      <c r="AA606" s="17">
        <v>0</v>
      </c>
      <c r="AB606" s="17">
        <v>0</v>
      </c>
      <c r="AC606" s="17">
        <v>0</v>
      </c>
      <c r="AD606" s="17"/>
      <c r="AE606" s="17">
        <v>0.118773556599018</v>
      </c>
      <c r="AF606" s="17">
        <v>6.3994949187218694E-2</v>
      </c>
    </row>
    <row r="607" spans="2:32" x14ac:dyDescent="0.5">
      <c r="B607" t="s">
        <v>286</v>
      </c>
      <c r="C607" s="17">
        <v>2.68291454763585E-2</v>
      </c>
      <c r="D607" s="17">
        <v>2.2312722068008699E-2</v>
      </c>
      <c r="E607" s="17">
        <v>3.10710757571592E-2</v>
      </c>
      <c r="F607" s="17"/>
      <c r="G607" s="17">
        <v>0.12697134342038599</v>
      </c>
      <c r="H607" s="17">
        <v>0</v>
      </c>
      <c r="I607" s="17">
        <v>2.81647505866819E-2</v>
      </c>
      <c r="J607" s="17">
        <v>2.1681901648788401E-2</v>
      </c>
      <c r="K607" s="17">
        <v>6.2412020420472503E-2</v>
      </c>
      <c r="L607" s="17">
        <v>0</v>
      </c>
      <c r="M607" s="17"/>
      <c r="N607" s="17">
        <v>4.1059766942379797E-2</v>
      </c>
      <c r="O607" s="17">
        <v>2.9641818518012199E-2</v>
      </c>
      <c r="P607" s="17">
        <v>0</v>
      </c>
      <c r="Q607" s="17">
        <v>0</v>
      </c>
      <c r="R607" s="17">
        <v>0</v>
      </c>
      <c r="S607" s="17">
        <v>0</v>
      </c>
      <c r="T607" s="17">
        <v>0.114370826627767</v>
      </c>
      <c r="U607" s="17">
        <v>0</v>
      </c>
      <c r="V607" s="17">
        <v>0</v>
      </c>
      <c r="W607" s="17">
        <v>2.8463871176320901E-2</v>
      </c>
      <c r="X607" s="17">
        <v>0</v>
      </c>
      <c r="Y607" s="17">
        <v>0</v>
      </c>
      <c r="Z607" s="17">
        <v>0</v>
      </c>
      <c r="AA607" s="17">
        <v>0</v>
      </c>
      <c r="AB607" s="17">
        <v>0</v>
      </c>
      <c r="AC607" s="17">
        <v>0</v>
      </c>
      <c r="AD607" s="17"/>
      <c r="AE607" s="17">
        <v>2.6562558766655101E-2</v>
      </c>
      <c r="AF607" s="17">
        <v>2.7025979231646999E-2</v>
      </c>
    </row>
    <row r="608" spans="2:32" x14ac:dyDescent="0.5">
      <c r="B608" t="s">
        <v>168</v>
      </c>
      <c r="C608" s="17">
        <v>2.59193962719311E-2</v>
      </c>
      <c r="D608" s="17">
        <v>0</v>
      </c>
      <c r="E608" s="17">
        <v>4.8975652719918203E-2</v>
      </c>
      <c r="F608" s="17"/>
      <c r="G608" s="17">
        <v>0</v>
      </c>
      <c r="H608" s="17">
        <v>4.4082410763388501E-2</v>
      </c>
      <c r="I608" s="17">
        <v>0</v>
      </c>
      <c r="J608" s="17">
        <v>6.0379805700442699E-2</v>
      </c>
      <c r="K608" s="17">
        <v>0</v>
      </c>
      <c r="L608" s="17">
        <v>0</v>
      </c>
      <c r="M608" s="17"/>
      <c r="N608" s="17">
        <v>0</v>
      </c>
      <c r="O608" s="17">
        <v>0</v>
      </c>
      <c r="P608" s="17">
        <v>0.18358590618456699</v>
      </c>
      <c r="Q608" s="17">
        <v>0</v>
      </c>
      <c r="R608" s="17">
        <v>0</v>
      </c>
      <c r="S608" s="17">
        <v>0</v>
      </c>
      <c r="T608" s="17">
        <v>0</v>
      </c>
      <c r="U608" s="17">
        <v>0</v>
      </c>
      <c r="V608" s="17">
        <v>0</v>
      </c>
      <c r="W608" s="17">
        <v>9.2677851171221404E-2</v>
      </c>
      <c r="X608" s="17">
        <v>0.118056407864818</v>
      </c>
      <c r="Y608" s="17">
        <v>0</v>
      </c>
      <c r="Z608" s="17">
        <v>0</v>
      </c>
      <c r="AA608" s="17">
        <v>0</v>
      </c>
      <c r="AB608" s="17">
        <v>0</v>
      </c>
      <c r="AC608" s="17">
        <v>0</v>
      </c>
      <c r="AD608" s="17"/>
      <c r="AE608" s="17">
        <v>0</v>
      </c>
      <c r="AF608" s="17">
        <v>4.5056929829738801E-2</v>
      </c>
    </row>
    <row r="609" spans="2:32" x14ac:dyDescent="0.5">
      <c r="B609" t="s">
        <v>287</v>
      </c>
      <c r="C609" s="17">
        <v>0.63867914969157102</v>
      </c>
      <c r="D609" s="17">
        <v>0.63090759275001695</v>
      </c>
      <c r="E609" s="17">
        <v>0.64188016605433196</v>
      </c>
      <c r="F609" s="17"/>
      <c r="G609" s="17">
        <v>0.35181452587675399</v>
      </c>
      <c r="H609" s="17">
        <v>0.70272498067423494</v>
      </c>
      <c r="I609" s="17">
        <v>0.63517403153387797</v>
      </c>
      <c r="J609" s="17">
        <v>0.56662123706876699</v>
      </c>
      <c r="K609" s="17">
        <v>0.81539943636960299</v>
      </c>
      <c r="L609" s="17">
        <v>1</v>
      </c>
      <c r="M609" s="17"/>
      <c r="N609" s="17">
        <v>0.60981563595585697</v>
      </c>
      <c r="O609" s="17">
        <v>0.64501233168015903</v>
      </c>
      <c r="P609" s="17">
        <v>0.41412638599016699</v>
      </c>
      <c r="Q609" s="17">
        <v>0.45158142578945998</v>
      </c>
      <c r="R609" s="17">
        <v>1</v>
      </c>
      <c r="S609" s="17">
        <v>0.61801671827693205</v>
      </c>
      <c r="T609" s="17">
        <v>0.55491886852153705</v>
      </c>
      <c r="U609" s="17">
        <v>1</v>
      </c>
      <c r="V609" s="17">
        <v>0.50997274800040304</v>
      </c>
      <c r="W609" s="17">
        <v>0.68634177051113598</v>
      </c>
      <c r="X609" s="17">
        <v>0.75011400330469802</v>
      </c>
      <c r="Y609" s="17">
        <v>0.77016415553401596</v>
      </c>
      <c r="Z609" s="17">
        <v>0.59697604601918497</v>
      </c>
      <c r="AA609" s="17">
        <v>0.75300443924101201</v>
      </c>
      <c r="AB609" s="17">
        <v>0.48057991341480799</v>
      </c>
      <c r="AC609" s="17">
        <v>1</v>
      </c>
      <c r="AD609" s="17"/>
      <c r="AE609" s="17">
        <v>0.64606429934253196</v>
      </c>
      <c r="AF609" s="17">
        <v>0.63322633945664397</v>
      </c>
    </row>
    <row r="610" spans="2:32" x14ac:dyDescent="0.5">
      <c r="B610" t="s">
        <v>288</v>
      </c>
      <c r="C610" s="17">
        <v>0.114090825032351</v>
      </c>
      <c r="D610" s="17">
        <v>0.130054280734237</v>
      </c>
      <c r="E610" s="17">
        <v>0.101198737590162</v>
      </c>
      <c r="F610" s="17"/>
      <c r="G610" s="17">
        <v>0.25140541940543898</v>
      </c>
      <c r="H610" s="17">
        <v>8.9012238247164505E-2</v>
      </c>
      <c r="I610" s="17">
        <v>0.13485487367931201</v>
      </c>
      <c r="J610" s="17">
        <v>8.1254939747574598E-2</v>
      </c>
      <c r="K610" s="17">
        <v>0.13087458642163299</v>
      </c>
      <c r="L610" s="17">
        <v>0</v>
      </c>
      <c r="M610" s="17"/>
      <c r="N610" s="17">
        <v>0.174413473788914</v>
      </c>
      <c r="O610" s="17">
        <v>8.8351771845362803E-2</v>
      </c>
      <c r="P610" s="17">
        <v>0.230540479805599</v>
      </c>
      <c r="Q610" s="17">
        <v>0.110805216188367</v>
      </c>
      <c r="R610" s="17">
        <v>0</v>
      </c>
      <c r="S610" s="17">
        <v>0.123194544074123</v>
      </c>
      <c r="T610" s="17">
        <v>0.17341188680824299</v>
      </c>
      <c r="U610" s="17">
        <v>0</v>
      </c>
      <c r="V610" s="17">
        <v>0</v>
      </c>
      <c r="W610" s="17">
        <v>0.12577453207280201</v>
      </c>
      <c r="X610" s="17">
        <v>0.13182958883048401</v>
      </c>
      <c r="Y610" s="17">
        <v>0</v>
      </c>
      <c r="Z610" s="17">
        <v>0.30441768468411901</v>
      </c>
      <c r="AA610" s="17">
        <v>0</v>
      </c>
      <c r="AB610" s="17">
        <v>0</v>
      </c>
      <c r="AC610" s="17">
        <v>0</v>
      </c>
      <c r="AD610" s="17"/>
      <c r="AE610" s="17">
        <v>0.14533611536567301</v>
      </c>
      <c r="AF610" s="17">
        <v>9.1020928418865693E-2</v>
      </c>
    </row>
    <row r="611" spans="2:32" x14ac:dyDescent="0.5">
      <c r="B611" t="s">
        <v>99</v>
      </c>
      <c r="C611" s="17">
        <v>0.52458832465922001</v>
      </c>
      <c r="D611" s="17">
        <v>0.50085331201577998</v>
      </c>
      <c r="E611" s="17">
        <v>0.54068142846417</v>
      </c>
      <c r="F611" s="17"/>
      <c r="G611" s="17">
        <v>0.100409106471315</v>
      </c>
      <c r="H611" s="17">
        <v>0.61371274242707097</v>
      </c>
      <c r="I611" s="17">
        <v>0.50031915785456604</v>
      </c>
      <c r="J611" s="17">
        <v>0.48536629732119302</v>
      </c>
      <c r="K611" s="17">
        <v>0.68452484994797003</v>
      </c>
      <c r="L611" s="17">
        <v>1</v>
      </c>
      <c r="M611" s="17"/>
      <c r="N611" s="17">
        <v>0.435402162166943</v>
      </c>
      <c r="O611" s="17">
        <v>0.55666055983479601</v>
      </c>
      <c r="P611" s="17">
        <v>0.18358590618456699</v>
      </c>
      <c r="Q611" s="17">
        <v>0.340776209601094</v>
      </c>
      <c r="R611" s="17">
        <v>1</v>
      </c>
      <c r="S611" s="17">
        <v>0.494822174202809</v>
      </c>
      <c r="T611" s="17">
        <v>0.381506981713294</v>
      </c>
      <c r="U611" s="17">
        <v>1</v>
      </c>
      <c r="V611" s="17">
        <v>0.50997274800040304</v>
      </c>
      <c r="W611" s="17">
        <v>0.560567238438334</v>
      </c>
      <c r="X611" s="17">
        <v>0.618284414474215</v>
      </c>
      <c r="Y611" s="17">
        <v>0.77016415553401596</v>
      </c>
      <c r="Z611" s="17">
        <v>0.29255836133506602</v>
      </c>
      <c r="AA611" s="17">
        <v>0.75300443924101201</v>
      </c>
      <c r="AB611" s="17">
        <v>0.48057991341480799</v>
      </c>
      <c r="AC611" s="17">
        <v>1</v>
      </c>
      <c r="AD611" s="17"/>
      <c r="AE611" s="17">
        <v>0.50072818397685903</v>
      </c>
      <c r="AF611" s="17">
        <v>0.54220541103777797</v>
      </c>
    </row>
    <row r="612" spans="2:32" x14ac:dyDescent="0.5">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c r="AD612" s="17"/>
      <c r="AE612" s="17"/>
      <c r="AF612" s="17"/>
    </row>
    <row r="613" spans="2:32" x14ac:dyDescent="0.5">
      <c r="B613" s="6" t="s">
        <v>291</v>
      </c>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c r="AD613" s="17"/>
      <c r="AE613" s="17"/>
      <c r="AF613" s="17"/>
    </row>
    <row r="614" spans="2:32" x14ac:dyDescent="0.5">
      <c r="B614" s="24" t="s">
        <v>542</v>
      </c>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c r="AD614" s="17"/>
      <c r="AE614" s="17"/>
      <c r="AF614" s="17"/>
    </row>
    <row r="615" spans="2:32" x14ac:dyDescent="0.5">
      <c r="B615" t="s">
        <v>282</v>
      </c>
      <c r="C615" s="17">
        <v>0.26049152154779898</v>
      </c>
      <c r="D615" s="17">
        <v>0.23999077550140699</v>
      </c>
      <c r="E615" s="17">
        <v>0.27108405602975999</v>
      </c>
      <c r="F615" s="17"/>
      <c r="G615" s="17">
        <v>0.35181452587675399</v>
      </c>
      <c r="H615" s="17">
        <v>0.20848837521198099</v>
      </c>
      <c r="I615" s="17">
        <v>0.26240162821534802</v>
      </c>
      <c r="J615" s="17">
        <v>0.24075482158731301</v>
      </c>
      <c r="K615" s="17">
        <v>0.44693691217195097</v>
      </c>
      <c r="L615" s="17">
        <v>0</v>
      </c>
      <c r="M615" s="17"/>
      <c r="N615" s="17">
        <v>0.29624741034170698</v>
      </c>
      <c r="O615" s="17">
        <v>0.31318676539440499</v>
      </c>
      <c r="P615" s="17">
        <v>0.41412638599016699</v>
      </c>
      <c r="Q615" s="17">
        <v>0.21872783513039001</v>
      </c>
      <c r="R615" s="17">
        <v>1</v>
      </c>
      <c r="S615" s="17">
        <v>0.377610966072779</v>
      </c>
      <c r="T615" s="17">
        <v>0.15905083516485499</v>
      </c>
      <c r="U615" s="17">
        <v>0.33530723355680903</v>
      </c>
      <c r="V615" s="17">
        <v>9.7009348397595299E-2</v>
      </c>
      <c r="W615" s="17">
        <v>0.22564995689803399</v>
      </c>
      <c r="X615" s="17">
        <v>0.36820927672404402</v>
      </c>
      <c r="Y615" s="17">
        <v>0.26451373308544601</v>
      </c>
      <c r="Z615" s="17">
        <v>0.19721253859339299</v>
      </c>
      <c r="AA615" s="17">
        <v>0.42036992886164498</v>
      </c>
      <c r="AB615" s="17">
        <v>0</v>
      </c>
      <c r="AC615" s="17">
        <v>0.149815344136142</v>
      </c>
      <c r="AD615" s="17"/>
      <c r="AE615" s="17">
        <v>0.23353461636874301</v>
      </c>
      <c r="AF615" s="17">
        <v>0.28039509769851001</v>
      </c>
    </row>
    <row r="616" spans="2:32" x14ac:dyDescent="0.5">
      <c r="B616" t="s">
        <v>283</v>
      </c>
      <c r="C616" s="17">
        <v>0.39951765688388902</v>
      </c>
      <c r="D616" s="17">
        <v>0.40418697875909398</v>
      </c>
      <c r="E616" s="17">
        <v>0.39942914901780202</v>
      </c>
      <c r="F616" s="17"/>
      <c r="G616" s="17">
        <v>0.115749942504838</v>
      </c>
      <c r="H616" s="17">
        <v>0.48603620898375299</v>
      </c>
      <c r="I616" s="17">
        <v>0.41231431157753601</v>
      </c>
      <c r="J616" s="17">
        <v>0.400775298860368</v>
      </c>
      <c r="K616" s="17">
        <v>0.17274673145514599</v>
      </c>
      <c r="L616" s="17">
        <v>1</v>
      </c>
      <c r="M616" s="17"/>
      <c r="N616" s="17">
        <v>0.40212446885737801</v>
      </c>
      <c r="O616" s="17">
        <v>0.43643331407917502</v>
      </c>
      <c r="P616" s="17">
        <v>0.17174722801966699</v>
      </c>
      <c r="Q616" s="17">
        <v>0.22905829244485901</v>
      </c>
      <c r="R616" s="17">
        <v>0</v>
      </c>
      <c r="S616" s="17">
        <v>0.11398254486758</v>
      </c>
      <c r="T616" s="17">
        <v>0.227026026490911</v>
      </c>
      <c r="U616" s="17">
        <v>0.66469276644319097</v>
      </c>
      <c r="V616" s="17">
        <v>0.33327082067343899</v>
      </c>
      <c r="W616" s="17">
        <v>0.47238348920547601</v>
      </c>
      <c r="X616" s="17">
        <v>0.381904726580654</v>
      </c>
      <c r="Y616" s="17">
        <v>0.73548626691455399</v>
      </c>
      <c r="Z616" s="17">
        <v>0.39781890246592999</v>
      </c>
      <c r="AA616" s="17">
        <v>0.36605254776421597</v>
      </c>
      <c r="AB616" s="17">
        <v>1</v>
      </c>
      <c r="AC616" s="17">
        <v>0.69577892076710801</v>
      </c>
      <c r="AD616" s="17"/>
      <c r="AE616" s="17">
        <v>0.43947148260319502</v>
      </c>
      <c r="AF616" s="17">
        <v>0.370017830867724</v>
      </c>
    </row>
    <row r="617" spans="2:32" x14ac:dyDescent="0.5">
      <c r="B617" t="s">
        <v>284</v>
      </c>
      <c r="C617" s="17">
        <v>0.23583769176009201</v>
      </c>
      <c r="D617" s="17">
        <v>0.24231533706817501</v>
      </c>
      <c r="E617" s="17">
        <v>0.23251262361796399</v>
      </c>
      <c r="F617" s="17"/>
      <c r="G617" s="17">
        <v>0.40546418819802199</v>
      </c>
      <c r="H617" s="17">
        <v>0.19907706724473601</v>
      </c>
      <c r="I617" s="17">
        <v>0.24300052542923001</v>
      </c>
      <c r="J617" s="17">
        <v>0.23341429353594401</v>
      </c>
      <c r="K617" s="17">
        <v>0.24944176995126999</v>
      </c>
      <c r="L617" s="17">
        <v>0</v>
      </c>
      <c r="M617" s="17"/>
      <c r="N617" s="17">
        <v>0.301628120800914</v>
      </c>
      <c r="O617" s="17">
        <v>0.112800112434415</v>
      </c>
      <c r="P617" s="17">
        <v>0.230540479805599</v>
      </c>
      <c r="Q617" s="17">
        <v>0.335478096014243</v>
      </c>
      <c r="R617" s="17">
        <v>0</v>
      </c>
      <c r="S617" s="17">
        <v>0.38079810980759998</v>
      </c>
      <c r="T617" s="17">
        <v>0.49955231171646702</v>
      </c>
      <c r="U617" s="17">
        <v>0</v>
      </c>
      <c r="V617" s="17">
        <v>0.47725681516415702</v>
      </c>
      <c r="W617" s="17">
        <v>0.15187665356662999</v>
      </c>
      <c r="X617" s="17">
        <v>0.24988599669530101</v>
      </c>
      <c r="Y617" s="17">
        <v>0</v>
      </c>
      <c r="Z617" s="17">
        <v>0.110110278405018</v>
      </c>
      <c r="AA617" s="17">
        <v>0.21357752337413899</v>
      </c>
      <c r="AB617" s="17">
        <v>0</v>
      </c>
      <c r="AC617" s="17">
        <v>0.15440573509675001</v>
      </c>
      <c r="AD617" s="17"/>
      <c r="AE617" s="17">
        <v>0.232609379434359</v>
      </c>
      <c r="AF617" s="17">
        <v>0.23822130960445201</v>
      </c>
    </row>
    <row r="618" spans="2:32" x14ac:dyDescent="0.5">
      <c r="B618" t="s">
        <v>285</v>
      </c>
      <c r="C618" s="17">
        <v>7.8544239982957106E-2</v>
      </c>
      <c r="D618" s="17">
        <v>0.102746969835114</v>
      </c>
      <c r="E618" s="17">
        <v>5.8048377548336402E-2</v>
      </c>
      <c r="F618" s="17"/>
      <c r="G618" s="17">
        <v>0.12697134342038599</v>
      </c>
      <c r="H618" s="17">
        <v>8.3119875509590296E-2</v>
      </c>
      <c r="I618" s="17">
        <v>6.8658127688024401E-2</v>
      </c>
      <c r="J618" s="17">
        <v>8.5781494599932201E-2</v>
      </c>
      <c r="K618" s="17">
        <v>6.8462566001160505E-2</v>
      </c>
      <c r="L618" s="17">
        <v>0</v>
      </c>
      <c r="M618" s="17"/>
      <c r="N618" s="17">
        <v>0</v>
      </c>
      <c r="O618" s="17">
        <v>0.13757980809200601</v>
      </c>
      <c r="P618" s="17">
        <v>0</v>
      </c>
      <c r="Q618" s="17">
        <v>0.21673577641050701</v>
      </c>
      <c r="R618" s="17">
        <v>0</v>
      </c>
      <c r="S618" s="17">
        <v>0.12760837925204099</v>
      </c>
      <c r="T618" s="17">
        <v>5.9041060180476002E-2</v>
      </c>
      <c r="U618" s="17">
        <v>0</v>
      </c>
      <c r="V618" s="17">
        <v>9.2463015764807796E-2</v>
      </c>
      <c r="W618" s="17">
        <v>5.9374087289146102E-2</v>
      </c>
      <c r="X618" s="17">
        <v>0</v>
      </c>
      <c r="Y618" s="17">
        <v>0</v>
      </c>
      <c r="Z618" s="17">
        <v>0.29485828053565799</v>
      </c>
      <c r="AA618" s="17">
        <v>0</v>
      </c>
      <c r="AB618" s="17">
        <v>0</v>
      </c>
      <c r="AC618" s="17">
        <v>0</v>
      </c>
      <c r="AD618" s="17"/>
      <c r="AE618" s="17">
        <v>9.4384521593703502E-2</v>
      </c>
      <c r="AF618" s="17">
        <v>6.68486002500569E-2</v>
      </c>
    </row>
    <row r="619" spans="2:32" x14ac:dyDescent="0.5">
      <c r="B619" t="s">
        <v>286</v>
      </c>
      <c r="C619" s="17">
        <v>1.00473837759228E-2</v>
      </c>
      <c r="D619" s="17">
        <v>1.07599388362107E-2</v>
      </c>
      <c r="E619" s="17">
        <v>9.5217556644358707E-3</v>
      </c>
      <c r="F619" s="17"/>
      <c r="G619" s="17">
        <v>0</v>
      </c>
      <c r="H619" s="17">
        <v>0</v>
      </c>
      <c r="I619" s="17">
        <v>1.3625407089861701E-2</v>
      </c>
      <c r="J619" s="17">
        <v>0</v>
      </c>
      <c r="K619" s="17">
        <v>6.2412020420472503E-2</v>
      </c>
      <c r="L619" s="17">
        <v>0</v>
      </c>
      <c r="M619" s="17"/>
      <c r="N619" s="17">
        <v>0</v>
      </c>
      <c r="O619" s="17">
        <v>0</v>
      </c>
      <c r="P619" s="17">
        <v>0</v>
      </c>
      <c r="Q619" s="17">
        <v>0</v>
      </c>
      <c r="R619" s="17">
        <v>0</v>
      </c>
      <c r="S619" s="17">
        <v>0</v>
      </c>
      <c r="T619" s="17">
        <v>5.5329766447291401E-2</v>
      </c>
      <c r="U619" s="17">
        <v>0</v>
      </c>
      <c r="V619" s="17">
        <v>0</v>
      </c>
      <c r="W619" s="17">
        <v>2.8463871176320901E-2</v>
      </c>
      <c r="X619" s="17">
        <v>0</v>
      </c>
      <c r="Y619" s="17">
        <v>0</v>
      </c>
      <c r="Z619" s="17">
        <v>0</v>
      </c>
      <c r="AA619" s="17">
        <v>0</v>
      </c>
      <c r="AB619" s="17">
        <v>0</v>
      </c>
      <c r="AC619" s="17">
        <v>0</v>
      </c>
      <c r="AD619" s="17"/>
      <c r="AE619" s="17">
        <v>0</v>
      </c>
      <c r="AF619" s="17">
        <v>1.74658491661881E-2</v>
      </c>
    </row>
    <row r="620" spans="2:32" x14ac:dyDescent="0.5">
      <c r="B620" t="s">
        <v>168</v>
      </c>
      <c r="C620" s="17">
        <v>1.5561506049339801E-2</v>
      </c>
      <c r="D620" s="17">
        <v>0</v>
      </c>
      <c r="E620" s="17">
        <v>2.9404038121702399E-2</v>
      </c>
      <c r="F620" s="17"/>
      <c r="G620" s="17">
        <v>0</v>
      </c>
      <c r="H620" s="17">
        <v>2.32784730499398E-2</v>
      </c>
      <c r="I620" s="17">
        <v>0</v>
      </c>
      <c r="J620" s="17">
        <v>3.9274091416442801E-2</v>
      </c>
      <c r="K620" s="17">
        <v>0</v>
      </c>
      <c r="L620" s="17">
        <v>0</v>
      </c>
      <c r="M620" s="17"/>
      <c r="N620" s="17">
        <v>0</v>
      </c>
      <c r="O620" s="17">
        <v>0</v>
      </c>
      <c r="P620" s="17">
        <v>0.18358590618456699</v>
      </c>
      <c r="Q620" s="17">
        <v>0</v>
      </c>
      <c r="R620" s="17">
        <v>0</v>
      </c>
      <c r="S620" s="17">
        <v>0</v>
      </c>
      <c r="T620" s="17">
        <v>0</v>
      </c>
      <c r="U620" s="17">
        <v>0</v>
      </c>
      <c r="V620" s="17">
        <v>0</v>
      </c>
      <c r="W620" s="17">
        <v>6.22519418643925E-2</v>
      </c>
      <c r="X620" s="17">
        <v>0</v>
      </c>
      <c r="Y620" s="17">
        <v>0</v>
      </c>
      <c r="Z620" s="17">
        <v>0</v>
      </c>
      <c r="AA620" s="17">
        <v>0</v>
      </c>
      <c r="AB620" s="17">
        <v>0</v>
      </c>
      <c r="AC620" s="17">
        <v>0</v>
      </c>
      <c r="AD620" s="17"/>
      <c r="AE620" s="17">
        <v>0</v>
      </c>
      <c r="AF620" s="17">
        <v>2.7051312413069701E-2</v>
      </c>
    </row>
    <row r="621" spans="2:32" x14ac:dyDescent="0.5">
      <c r="B621" t="s">
        <v>287</v>
      </c>
      <c r="C621" s="17">
        <v>0.66000917843168805</v>
      </c>
      <c r="D621" s="17">
        <v>0.64417775426049995</v>
      </c>
      <c r="E621" s="17">
        <v>0.67051320504756096</v>
      </c>
      <c r="F621" s="17"/>
      <c r="G621" s="17">
        <v>0.46756446838159199</v>
      </c>
      <c r="H621" s="17">
        <v>0.69452458419573404</v>
      </c>
      <c r="I621" s="17">
        <v>0.67471593979288402</v>
      </c>
      <c r="J621" s="17">
        <v>0.64153012044768098</v>
      </c>
      <c r="K621" s="17">
        <v>0.61968364362709705</v>
      </c>
      <c r="L621" s="17">
        <v>1</v>
      </c>
      <c r="M621" s="17"/>
      <c r="N621" s="17">
        <v>0.69837187919908605</v>
      </c>
      <c r="O621" s="17">
        <v>0.74962007947358</v>
      </c>
      <c r="P621" s="17">
        <v>0.58587361400983395</v>
      </c>
      <c r="Q621" s="17">
        <v>0.44778612757524899</v>
      </c>
      <c r="R621" s="17">
        <v>1</v>
      </c>
      <c r="S621" s="17">
        <v>0.49159351094035902</v>
      </c>
      <c r="T621" s="17">
        <v>0.38607686165576499</v>
      </c>
      <c r="U621" s="17">
        <v>1</v>
      </c>
      <c r="V621" s="17">
        <v>0.430280169071035</v>
      </c>
      <c r="W621" s="17">
        <v>0.69803344610351004</v>
      </c>
      <c r="X621" s="17">
        <v>0.75011400330469802</v>
      </c>
      <c r="Y621" s="17">
        <v>1</v>
      </c>
      <c r="Z621" s="17">
        <v>0.59503144105932304</v>
      </c>
      <c r="AA621" s="17">
        <v>0.78642247662586096</v>
      </c>
      <c r="AB621" s="17">
        <v>1</v>
      </c>
      <c r="AC621" s="17">
        <v>0.84559426490324996</v>
      </c>
      <c r="AD621" s="17"/>
      <c r="AE621" s="17">
        <v>0.67300609897193797</v>
      </c>
      <c r="AF621" s="17">
        <v>0.65041292856623401</v>
      </c>
    </row>
    <row r="622" spans="2:32" x14ac:dyDescent="0.5">
      <c r="B622" t="s">
        <v>288</v>
      </c>
      <c r="C622" s="17">
        <v>8.8591623758879898E-2</v>
      </c>
      <c r="D622" s="17">
        <v>0.113506908671325</v>
      </c>
      <c r="E622" s="17">
        <v>6.7570133212772193E-2</v>
      </c>
      <c r="F622" s="17"/>
      <c r="G622" s="17">
        <v>0.12697134342038599</v>
      </c>
      <c r="H622" s="17">
        <v>8.3119875509590296E-2</v>
      </c>
      <c r="I622" s="17">
        <v>8.2283534777886094E-2</v>
      </c>
      <c r="J622" s="17">
        <v>8.5781494599932201E-2</v>
      </c>
      <c r="K622" s="17">
        <v>0.13087458642163299</v>
      </c>
      <c r="L622" s="17">
        <v>0</v>
      </c>
      <c r="M622" s="17"/>
      <c r="N622" s="17">
        <v>0</v>
      </c>
      <c r="O622" s="17">
        <v>0.13757980809200601</v>
      </c>
      <c r="P622" s="17">
        <v>0</v>
      </c>
      <c r="Q622" s="17">
        <v>0.21673577641050701</v>
      </c>
      <c r="R622" s="17">
        <v>0</v>
      </c>
      <c r="S622" s="17">
        <v>0.12760837925204099</v>
      </c>
      <c r="T622" s="17">
        <v>0.114370826627767</v>
      </c>
      <c r="U622" s="17">
        <v>0</v>
      </c>
      <c r="V622" s="17">
        <v>9.2463015764807796E-2</v>
      </c>
      <c r="W622" s="17">
        <v>8.7837958465467006E-2</v>
      </c>
      <c r="X622" s="17">
        <v>0</v>
      </c>
      <c r="Y622" s="17">
        <v>0</v>
      </c>
      <c r="Z622" s="17">
        <v>0.29485828053565799</v>
      </c>
      <c r="AA622" s="17">
        <v>0</v>
      </c>
      <c r="AB622" s="17">
        <v>0</v>
      </c>
      <c r="AC622" s="17">
        <v>0</v>
      </c>
      <c r="AD622" s="17"/>
      <c r="AE622" s="17">
        <v>9.4384521593703502E-2</v>
      </c>
      <c r="AF622" s="17">
        <v>8.4314449416245094E-2</v>
      </c>
    </row>
    <row r="623" spans="2:32" x14ac:dyDescent="0.5">
      <c r="B623" t="s">
        <v>99</v>
      </c>
      <c r="C623" s="17">
        <v>0.57141755467280797</v>
      </c>
      <c r="D623" s="17">
        <v>0.53067084558917499</v>
      </c>
      <c r="E623" s="17">
        <v>0.60294307183478901</v>
      </c>
      <c r="F623" s="17"/>
      <c r="G623" s="17">
        <v>0.34059312496120497</v>
      </c>
      <c r="H623" s="17">
        <v>0.61140470868614405</v>
      </c>
      <c r="I623" s="17">
        <v>0.59243240501499805</v>
      </c>
      <c r="J623" s="17">
        <v>0.55574862584774898</v>
      </c>
      <c r="K623" s="17">
        <v>0.48880905720546403</v>
      </c>
      <c r="L623" s="17">
        <v>1</v>
      </c>
      <c r="M623" s="17"/>
      <c r="N623" s="17">
        <v>0.69837187919908605</v>
      </c>
      <c r="O623" s="17">
        <v>0.61204027138157402</v>
      </c>
      <c r="P623" s="17">
        <v>0.58587361400983395</v>
      </c>
      <c r="Q623" s="17">
        <v>0.23105035116474201</v>
      </c>
      <c r="R623" s="17">
        <v>1</v>
      </c>
      <c r="S623" s="17">
        <v>0.36398513168831798</v>
      </c>
      <c r="T623" s="17">
        <v>0.27170603502799801</v>
      </c>
      <c r="U623" s="17">
        <v>1</v>
      </c>
      <c r="V623" s="17">
        <v>0.33781715330622702</v>
      </c>
      <c r="W623" s="17">
        <v>0.61019548763804299</v>
      </c>
      <c r="X623" s="17">
        <v>0.75011400330469802</v>
      </c>
      <c r="Y623" s="17">
        <v>1</v>
      </c>
      <c r="Z623" s="17">
        <v>0.30017316052366499</v>
      </c>
      <c r="AA623" s="17">
        <v>0.78642247662586096</v>
      </c>
      <c r="AB623" s="17">
        <v>1</v>
      </c>
      <c r="AC623" s="17">
        <v>0.84559426490324996</v>
      </c>
      <c r="AD623" s="17"/>
      <c r="AE623" s="17">
        <v>0.57862157737823405</v>
      </c>
      <c r="AF623" s="17">
        <v>0.56609847914998901</v>
      </c>
    </row>
    <row r="624" spans="2:32" x14ac:dyDescent="0.5">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c r="AD624" s="17"/>
      <c r="AE624" s="17"/>
      <c r="AF624" s="17"/>
    </row>
    <row r="625" spans="2:32" x14ac:dyDescent="0.5">
      <c r="B625" s="6" t="s">
        <v>292</v>
      </c>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row>
    <row r="626" spans="2:32" x14ac:dyDescent="0.5">
      <c r="B626" s="24" t="s">
        <v>542</v>
      </c>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c r="AD626" s="17"/>
      <c r="AE626" s="17"/>
      <c r="AF626" s="17"/>
    </row>
    <row r="627" spans="2:32" x14ac:dyDescent="0.5">
      <c r="B627" t="s">
        <v>282</v>
      </c>
      <c r="C627" s="17">
        <v>0.42076792908149302</v>
      </c>
      <c r="D627" s="17">
        <v>0.329138117479292</v>
      </c>
      <c r="E627" s="17">
        <v>0.49552896459178403</v>
      </c>
      <c r="F627" s="17"/>
      <c r="G627" s="17">
        <v>0.39592297024101902</v>
      </c>
      <c r="H627" s="17">
        <v>0.37418920965574798</v>
      </c>
      <c r="I627" s="17">
        <v>0.53281626117348901</v>
      </c>
      <c r="J627" s="17">
        <v>0.36028635885888799</v>
      </c>
      <c r="K627" s="17">
        <v>0.23781114921032001</v>
      </c>
      <c r="L627" s="17">
        <v>0.52311581547694497</v>
      </c>
      <c r="M627" s="17"/>
      <c r="N627" s="17">
        <v>0.29200415375683197</v>
      </c>
      <c r="O627" s="17">
        <v>0.47239583280361402</v>
      </c>
      <c r="P627" s="17">
        <v>0</v>
      </c>
      <c r="Q627" s="17">
        <v>0.66344254623374199</v>
      </c>
      <c r="R627" s="17">
        <v>1</v>
      </c>
      <c r="S627" s="17">
        <v>0.377610966072779</v>
      </c>
      <c r="T627" s="17">
        <v>0.50449148519730103</v>
      </c>
      <c r="U627" s="17">
        <v>0.329385532886382</v>
      </c>
      <c r="V627" s="17">
        <v>0.30771725090337199</v>
      </c>
      <c r="W627" s="17">
        <v>0.44356783348026002</v>
      </c>
      <c r="X627" s="17">
        <v>0.50003886555452803</v>
      </c>
      <c r="Y627" s="17">
        <v>0.77016415553401596</v>
      </c>
      <c r="Z627" s="17">
        <v>0.31688222114687198</v>
      </c>
      <c r="AA627" s="17">
        <v>0.46980616299489603</v>
      </c>
      <c r="AB627" s="17">
        <v>0</v>
      </c>
      <c r="AC627" s="17">
        <v>0.45881004369489897</v>
      </c>
      <c r="AD627" s="17"/>
      <c r="AE627" s="17">
        <v>0.388863007872017</v>
      </c>
      <c r="AF627" s="17">
        <v>0.44432486281172801</v>
      </c>
    </row>
    <row r="628" spans="2:32" x14ac:dyDescent="0.5">
      <c r="B628" t="s">
        <v>283</v>
      </c>
      <c r="C628" s="17">
        <v>0.31053372159164899</v>
      </c>
      <c r="D628" s="17">
        <v>0.35997089578278102</v>
      </c>
      <c r="E628" s="17">
        <v>0.27017786829781498</v>
      </c>
      <c r="F628" s="17"/>
      <c r="G628" s="17">
        <v>0.124434075985052</v>
      </c>
      <c r="H628" s="17">
        <v>0.43350143358619603</v>
      </c>
      <c r="I628" s="17">
        <v>0.25482492515652699</v>
      </c>
      <c r="J628" s="17">
        <v>0.263831834625602</v>
      </c>
      <c r="K628" s="17">
        <v>0.435047779137548</v>
      </c>
      <c r="L628" s="17">
        <v>0.47688418452305498</v>
      </c>
      <c r="M628" s="17"/>
      <c r="N628" s="17">
        <v>0.45008910112228401</v>
      </c>
      <c r="O628" s="17">
        <v>0.276795841971054</v>
      </c>
      <c r="P628" s="17">
        <v>0.40228770782526602</v>
      </c>
      <c r="Q628" s="17">
        <v>0</v>
      </c>
      <c r="R628" s="17">
        <v>0</v>
      </c>
      <c r="S628" s="17">
        <v>0.24159092411962099</v>
      </c>
      <c r="T628" s="17">
        <v>0.15913261113813201</v>
      </c>
      <c r="U628" s="17">
        <v>0.33530723355680903</v>
      </c>
      <c r="V628" s="17">
        <v>0.20661364100884999</v>
      </c>
      <c r="W628" s="17">
        <v>0.40326973996038501</v>
      </c>
      <c r="X628" s="17">
        <v>0.115820639314675</v>
      </c>
      <c r="Y628" s="17">
        <v>0</v>
      </c>
      <c r="Z628" s="17">
        <v>0.486865767614167</v>
      </c>
      <c r="AA628" s="17">
        <v>0.42942800844837498</v>
      </c>
      <c r="AB628" s="17">
        <v>0.51942008658519201</v>
      </c>
      <c r="AC628" s="17">
        <v>0.54118995630510103</v>
      </c>
      <c r="AD628" s="17"/>
      <c r="AE628" s="17">
        <v>0.28980840005403902</v>
      </c>
      <c r="AF628" s="17">
        <v>0.32583622062600698</v>
      </c>
    </row>
    <row r="629" spans="2:32" x14ac:dyDescent="0.5">
      <c r="B629" t="s">
        <v>284</v>
      </c>
      <c r="C629" s="17">
        <v>0.15390627117307201</v>
      </c>
      <c r="D629" s="17">
        <v>0.19507637772143999</v>
      </c>
      <c r="E629" s="17">
        <v>0.11924588665103</v>
      </c>
      <c r="F629" s="17"/>
      <c r="G629" s="17">
        <v>0.352671610353542</v>
      </c>
      <c r="H629" s="17">
        <v>6.8471578790168006E-2</v>
      </c>
      <c r="I629" s="17">
        <v>0.142016827736312</v>
      </c>
      <c r="J629" s="17">
        <v>0.23025994912129699</v>
      </c>
      <c r="K629" s="17">
        <v>0.12593488675026401</v>
      </c>
      <c r="L629" s="17">
        <v>0</v>
      </c>
      <c r="M629" s="17"/>
      <c r="N629" s="17">
        <v>0.177781409771854</v>
      </c>
      <c r="O629" s="17">
        <v>0.1341611356894</v>
      </c>
      <c r="P629" s="17">
        <v>0.230540479805599</v>
      </c>
      <c r="Q629" s="17">
        <v>0.22575223757789101</v>
      </c>
      <c r="R629" s="17">
        <v>0</v>
      </c>
      <c r="S629" s="17">
        <v>0.38079810980759998</v>
      </c>
      <c r="T629" s="17">
        <v>0.1110025385184</v>
      </c>
      <c r="U629" s="17">
        <v>0.33530723355680903</v>
      </c>
      <c r="V629" s="17">
        <v>0.28119867516678598</v>
      </c>
      <c r="W629" s="17">
        <v>3.1223306759320699E-2</v>
      </c>
      <c r="X629" s="17">
        <v>0.38414049513079701</v>
      </c>
      <c r="Y629" s="17">
        <v>0.22983584446598401</v>
      </c>
      <c r="Z629" s="17">
        <v>0</v>
      </c>
      <c r="AA629" s="17">
        <v>0.100765828556729</v>
      </c>
      <c r="AB629" s="17">
        <v>0.48057991341480799</v>
      </c>
      <c r="AC629" s="17">
        <v>0</v>
      </c>
      <c r="AD629" s="17"/>
      <c r="AE629" s="17">
        <v>0.19457916526215599</v>
      </c>
      <c r="AF629" s="17">
        <v>0.12387552248754299</v>
      </c>
    </row>
    <row r="630" spans="2:32" x14ac:dyDescent="0.5">
      <c r="B630" t="s">
        <v>285</v>
      </c>
      <c r="C630" s="17">
        <v>5.3315528976445703E-2</v>
      </c>
      <c r="D630" s="17">
        <v>8.2012100361212203E-2</v>
      </c>
      <c r="E630" s="17">
        <v>2.86136925914851E-2</v>
      </c>
      <c r="F630" s="17"/>
      <c r="G630" s="17">
        <v>0.12697134342038599</v>
      </c>
      <c r="H630" s="17">
        <v>4.6936057754703601E-2</v>
      </c>
      <c r="I630" s="17">
        <v>4.14753787143518E-2</v>
      </c>
      <c r="J630" s="17">
        <v>3.80183903630366E-2</v>
      </c>
      <c r="K630" s="17">
        <v>0.138794164481396</v>
      </c>
      <c r="L630" s="17">
        <v>0</v>
      </c>
      <c r="M630" s="17"/>
      <c r="N630" s="17">
        <v>4.2135854865655499E-2</v>
      </c>
      <c r="O630" s="17">
        <v>8.8351771845362803E-2</v>
      </c>
      <c r="P630" s="17">
        <v>0.18358590618456699</v>
      </c>
      <c r="Q630" s="17">
        <v>0</v>
      </c>
      <c r="R630" s="17">
        <v>0</v>
      </c>
      <c r="S630" s="17">
        <v>0</v>
      </c>
      <c r="T630" s="17">
        <v>0.118082120360952</v>
      </c>
      <c r="U630" s="17">
        <v>0</v>
      </c>
      <c r="V630" s="17">
        <v>0</v>
      </c>
      <c r="W630" s="17">
        <v>3.1223306759320699E-2</v>
      </c>
      <c r="X630" s="17">
        <v>0</v>
      </c>
      <c r="Y630" s="17">
        <v>0</v>
      </c>
      <c r="Z630" s="17">
        <v>0.19625201123896199</v>
      </c>
      <c r="AA630" s="17">
        <v>0</v>
      </c>
      <c r="AB630" s="17">
        <v>0</v>
      </c>
      <c r="AC630" s="17">
        <v>0</v>
      </c>
      <c r="AD630" s="17"/>
      <c r="AE630" s="17">
        <v>7.7298135097547793E-2</v>
      </c>
      <c r="AF630" s="17">
        <v>3.5608020490096197E-2</v>
      </c>
    </row>
    <row r="631" spans="2:32" x14ac:dyDescent="0.5">
      <c r="B631" t="s">
        <v>286</v>
      </c>
      <c r="C631" s="17">
        <v>3.5901227642885399E-2</v>
      </c>
      <c r="D631" s="17">
        <v>3.38025086552751E-2</v>
      </c>
      <c r="E631" s="17">
        <v>3.8108077021473702E-2</v>
      </c>
      <c r="F631" s="17"/>
      <c r="G631" s="17">
        <v>0</v>
      </c>
      <c r="H631" s="17">
        <v>2.0963667633948701E-2</v>
      </c>
      <c r="I631" s="17">
        <v>2.8866607219319902E-2</v>
      </c>
      <c r="J631" s="17">
        <v>5.9823879889293101E-2</v>
      </c>
      <c r="K631" s="17">
        <v>6.2412020420472503E-2</v>
      </c>
      <c r="L631" s="17">
        <v>0</v>
      </c>
      <c r="M631" s="17"/>
      <c r="N631" s="17">
        <v>3.7989480483374999E-2</v>
      </c>
      <c r="O631" s="17">
        <v>2.8295417690569601E-2</v>
      </c>
      <c r="P631" s="17">
        <v>0</v>
      </c>
      <c r="Q631" s="17">
        <v>0.110805216188367</v>
      </c>
      <c r="R631" s="17">
        <v>0</v>
      </c>
      <c r="S631" s="17">
        <v>0</v>
      </c>
      <c r="T631" s="17">
        <v>0.107291244785215</v>
      </c>
      <c r="U631" s="17">
        <v>0</v>
      </c>
      <c r="V631" s="17">
        <v>0</v>
      </c>
      <c r="W631" s="17">
        <v>5.8889780483149801E-2</v>
      </c>
      <c r="X631" s="17">
        <v>0</v>
      </c>
      <c r="Y631" s="17">
        <v>0</v>
      </c>
      <c r="Z631" s="17">
        <v>0</v>
      </c>
      <c r="AA631" s="17">
        <v>0</v>
      </c>
      <c r="AB631" s="17">
        <v>0</v>
      </c>
      <c r="AC631" s="17">
        <v>0</v>
      </c>
      <c r="AD631" s="17"/>
      <c r="AE631" s="17">
        <v>1.3271102125252199E-2</v>
      </c>
      <c r="AF631" s="17">
        <v>5.2610134824496897E-2</v>
      </c>
    </row>
    <row r="632" spans="2:32" x14ac:dyDescent="0.5">
      <c r="B632" t="s">
        <v>168</v>
      </c>
      <c r="C632" s="17">
        <v>2.5575321534453899E-2</v>
      </c>
      <c r="D632" s="17">
        <v>0</v>
      </c>
      <c r="E632" s="17">
        <v>4.8325510846411998E-2</v>
      </c>
      <c r="F632" s="17"/>
      <c r="G632" s="17">
        <v>0</v>
      </c>
      <c r="H632" s="17">
        <v>5.5938052579235099E-2</v>
      </c>
      <c r="I632" s="17">
        <v>0</v>
      </c>
      <c r="J632" s="17">
        <v>4.7779587141883899E-2</v>
      </c>
      <c r="K632" s="17">
        <v>0</v>
      </c>
      <c r="L632" s="17">
        <v>0</v>
      </c>
      <c r="M632" s="17"/>
      <c r="N632" s="17">
        <v>0</v>
      </c>
      <c r="O632" s="17">
        <v>0</v>
      </c>
      <c r="P632" s="17">
        <v>0.18358590618456699</v>
      </c>
      <c r="Q632" s="17">
        <v>0</v>
      </c>
      <c r="R632" s="17">
        <v>0</v>
      </c>
      <c r="S632" s="17">
        <v>0</v>
      </c>
      <c r="T632" s="17">
        <v>0</v>
      </c>
      <c r="U632" s="17">
        <v>0</v>
      </c>
      <c r="V632" s="17">
        <v>0.20447043292099201</v>
      </c>
      <c r="W632" s="17">
        <v>3.1826032557563597E-2</v>
      </c>
      <c r="X632" s="17">
        <v>0</v>
      </c>
      <c r="Y632" s="17">
        <v>0</v>
      </c>
      <c r="Z632" s="17">
        <v>0</v>
      </c>
      <c r="AA632" s="17">
        <v>0</v>
      </c>
      <c r="AB632" s="17">
        <v>0</v>
      </c>
      <c r="AC632" s="17">
        <v>0</v>
      </c>
      <c r="AD632" s="17"/>
      <c r="AE632" s="17">
        <v>3.6180189588987499E-2</v>
      </c>
      <c r="AF632" s="17">
        <v>1.7745238760128498E-2</v>
      </c>
    </row>
    <row r="633" spans="2:32" x14ac:dyDescent="0.5">
      <c r="B633" t="s">
        <v>287</v>
      </c>
      <c r="C633" s="17">
        <v>0.73130165067314301</v>
      </c>
      <c r="D633" s="17">
        <v>0.68910901326207297</v>
      </c>
      <c r="E633" s="17">
        <v>0.76570683288959895</v>
      </c>
      <c r="F633" s="17"/>
      <c r="G633" s="17">
        <v>0.52035704622607104</v>
      </c>
      <c r="H633" s="17">
        <v>0.80769064324194495</v>
      </c>
      <c r="I633" s="17">
        <v>0.78764118633001601</v>
      </c>
      <c r="J633" s="17">
        <v>0.62411819348449005</v>
      </c>
      <c r="K633" s="17">
        <v>0.67285892834786698</v>
      </c>
      <c r="L633" s="17">
        <v>1</v>
      </c>
      <c r="M633" s="17"/>
      <c r="N633" s="17">
        <v>0.74209325487911504</v>
      </c>
      <c r="O633" s="17">
        <v>0.74919167477466697</v>
      </c>
      <c r="P633" s="17">
        <v>0.40228770782526602</v>
      </c>
      <c r="Q633" s="17">
        <v>0.66344254623374199</v>
      </c>
      <c r="R633" s="17">
        <v>1</v>
      </c>
      <c r="S633" s="17">
        <v>0.61920189019240002</v>
      </c>
      <c r="T633" s="17">
        <v>0.66362409633543296</v>
      </c>
      <c r="U633" s="17">
        <v>0.66469276644319097</v>
      </c>
      <c r="V633" s="17">
        <v>0.51433089191222203</v>
      </c>
      <c r="W633" s="17">
        <v>0.84683757344064503</v>
      </c>
      <c r="X633" s="17">
        <v>0.61585950486920304</v>
      </c>
      <c r="Y633" s="17">
        <v>0.77016415553401596</v>
      </c>
      <c r="Z633" s="17">
        <v>0.80374798876103803</v>
      </c>
      <c r="AA633" s="17">
        <v>0.899234171443271</v>
      </c>
      <c r="AB633" s="17">
        <v>0.51942008658519201</v>
      </c>
      <c r="AC633" s="17">
        <v>1</v>
      </c>
      <c r="AD633" s="17"/>
      <c r="AE633" s="17">
        <v>0.67867140792605596</v>
      </c>
      <c r="AF633" s="17">
        <v>0.77016108343773504</v>
      </c>
    </row>
    <row r="634" spans="2:32" x14ac:dyDescent="0.5">
      <c r="B634" t="s">
        <v>288</v>
      </c>
      <c r="C634" s="17">
        <v>8.9216756619331095E-2</v>
      </c>
      <c r="D634" s="17">
        <v>0.11581460901648701</v>
      </c>
      <c r="E634" s="17">
        <v>6.6721769612958795E-2</v>
      </c>
      <c r="F634" s="17"/>
      <c r="G634" s="17">
        <v>0.12697134342038599</v>
      </c>
      <c r="H634" s="17">
        <v>6.7899725388652299E-2</v>
      </c>
      <c r="I634" s="17">
        <v>7.0341985933671705E-2</v>
      </c>
      <c r="J634" s="17">
        <v>9.7842270252329694E-2</v>
      </c>
      <c r="K634" s="17">
        <v>0.20120618490186801</v>
      </c>
      <c r="L634" s="17">
        <v>0</v>
      </c>
      <c r="M634" s="17"/>
      <c r="N634" s="17">
        <v>8.0125335349030394E-2</v>
      </c>
      <c r="O634" s="17">
        <v>0.11664718953593201</v>
      </c>
      <c r="P634" s="17">
        <v>0.18358590618456699</v>
      </c>
      <c r="Q634" s="17">
        <v>0.110805216188367</v>
      </c>
      <c r="R634" s="17">
        <v>0</v>
      </c>
      <c r="S634" s="17">
        <v>0</v>
      </c>
      <c r="T634" s="17">
        <v>0.22537336514616699</v>
      </c>
      <c r="U634" s="17">
        <v>0</v>
      </c>
      <c r="V634" s="17">
        <v>0</v>
      </c>
      <c r="W634" s="17">
        <v>9.0113087242470497E-2</v>
      </c>
      <c r="X634" s="17">
        <v>0</v>
      </c>
      <c r="Y634" s="17">
        <v>0</v>
      </c>
      <c r="Z634" s="17">
        <v>0.19625201123896199</v>
      </c>
      <c r="AA634" s="17">
        <v>0</v>
      </c>
      <c r="AB634" s="17">
        <v>0</v>
      </c>
      <c r="AC634" s="17">
        <v>0</v>
      </c>
      <c r="AD634" s="17"/>
      <c r="AE634" s="17">
        <v>9.0569237222799998E-2</v>
      </c>
      <c r="AF634" s="17">
        <v>8.8218155314593094E-2</v>
      </c>
    </row>
    <row r="635" spans="2:32" x14ac:dyDescent="0.5">
      <c r="B635" t="s">
        <v>99</v>
      </c>
      <c r="C635" s="17">
        <v>0.64208489405381197</v>
      </c>
      <c r="D635" s="17">
        <v>0.57329440424558598</v>
      </c>
      <c r="E635" s="17">
        <v>0.69898506327664001</v>
      </c>
      <c r="F635" s="17"/>
      <c r="G635" s="17">
        <v>0.39338570280568502</v>
      </c>
      <c r="H635" s="17">
        <v>0.73979091785329198</v>
      </c>
      <c r="I635" s="17">
        <v>0.71729920039634498</v>
      </c>
      <c r="J635" s="17">
        <v>0.52627592323215999</v>
      </c>
      <c r="K635" s="17">
        <v>0.471652743445999</v>
      </c>
      <c r="L635" s="17">
        <v>1</v>
      </c>
      <c r="M635" s="17"/>
      <c r="N635" s="17">
        <v>0.66196791953008505</v>
      </c>
      <c r="O635" s="17">
        <v>0.63254448523873497</v>
      </c>
      <c r="P635" s="17">
        <v>0.218701801640699</v>
      </c>
      <c r="Q635" s="17">
        <v>0.55263733004537596</v>
      </c>
      <c r="R635" s="17">
        <v>1</v>
      </c>
      <c r="S635" s="17">
        <v>0.61920189019240002</v>
      </c>
      <c r="T635" s="17">
        <v>0.438250731189266</v>
      </c>
      <c r="U635" s="17">
        <v>0.66469276644319097</v>
      </c>
      <c r="V635" s="17">
        <v>0.51433089191222203</v>
      </c>
      <c r="W635" s="17">
        <v>0.75672448619817501</v>
      </c>
      <c r="X635" s="17">
        <v>0.61585950486920304</v>
      </c>
      <c r="Y635" s="17">
        <v>0.77016415553401596</v>
      </c>
      <c r="Z635" s="17">
        <v>0.60749597752207596</v>
      </c>
      <c r="AA635" s="17">
        <v>0.899234171443271</v>
      </c>
      <c r="AB635" s="17">
        <v>0.51942008658519201</v>
      </c>
      <c r="AC635" s="17">
        <v>1</v>
      </c>
      <c r="AD635" s="17"/>
      <c r="AE635" s="17">
        <v>0.58810217070325599</v>
      </c>
      <c r="AF635" s="17">
        <v>0.68194292812314194</v>
      </c>
    </row>
    <row r="636" spans="2:32" x14ac:dyDescent="0.5">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c r="AD636" s="17"/>
      <c r="AE636" s="17"/>
      <c r="AF636" s="17"/>
    </row>
    <row r="637" spans="2:32" x14ac:dyDescent="0.5">
      <c r="B637" s="6" t="s">
        <v>293</v>
      </c>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c r="AD637" s="17"/>
      <c r="AE637" s="17"/>
      <c r="AF637" s="17"/>
    </row>
    <row r="638" spans="2:32" x14ac:dyDescent="0.5">
      <c r="B638" s="24" t="s">
        <v>542</v>
      </c>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c r="AD638" s="17"/>
      <c r="AE638" s="17"/>
      <c r="AF638" s="17"/>
    </row>
    <row r="639" spans="2:32" x14ac:dyDescent="0.5">
      <c r="B639" t="s">
        <v>282</v>
      </c>
      <c r="C639" s="17">
        <v>0.46800635964572501</v>
      </c>
      <c r="D639" s="17">
        <v>0.41293712736688498</v>
      </c>
      <c r="E639" s="17">
        <v>0.51108820589386095</v>
      </c>
      <c r="F639" s="17"/>
      <c r="G639" s="17">
        <v>0.39592297024101902</v>
      </c>
      <c r="H639" s="17">
        <v>0.49794057611522002</v>
      </c>
      <c r="I639" s="17">
        <v>0.479183726168526</v>
      </c>
      <c r="J639" s="17">
        <v>0.40366329231730702</v>
      </c>
      <c r="K639" s="17">
        <v>0.56559169551331601</v>
      </c>
      <c r="L639" s="17">
        <v>0.52311581547694497</v>
      </c>
      <c r="M639" s="17"/>
      <c r="N639" s="17">
        <v>0.435110372761502</v>
      </c>
      <c r="O639" s="17">
        <v>0.47844405608012203</v>
      </c>
      <c r="P639" s="17">
        <v>0.18358590618456699</v>
      </c>
      <c r="Q639" s="17">
        <v>0.55751198601160101</v>
      </c>
      <c r="R639" s="17">
        <v>1</v>
      </c>
      <c r="S639" s="17">
        <v>0.377610966072779</v>
      </c>
      <c r="T639" s="17">
        <v>0.44370622496963802</v>
      </c>
      <c r="U639" s="17">
        <v>0.329385532886382</v>
      </c>
      <c r="V639" s="17">
        <v>0.51433089191222203</v>
      </c>
      <c r="W639" s="17">
        <v>0.52730178586348098</v>
      </c>
      <c r="X639" s="17">
        <v>0.36820927672404402</v>
      </c>
      <c r="Y639" s="17">
        <v>0.77016415553401596</v>
      </c>
      <c r="Z639" s="17">
        <v>0.41115050297809302</v>
      </c>
      <c r="AA639" s="17">
        <v>0.64915111286346805</v>
      </c>
      <c r="AB639" s="17">
        <v>0</v>
      </c>
      <c r="AC639" s="17">
        <v>0.32223499453056398</v>
      </c>
      <c r="AD639" s="17"/>
      <c r="AE639" s="17">
        <v>0.47550045275033898</v>
      </c>
      <c r="AF639" s="17">
        <v>0.462473111233214</v>
      </c>
    </row>
    <row r="640" spans="2:32" x14ac:dyDescent="0.5">
      <c r="B640" t="s">
        <v>283</v>
      </c>
      <c r="C640" s="17">
        <v>0.349863275149709</v>
      </c>
      <c r="D640" s="17">
        <v>0.41514044731567301</v>
      </c>
      <c r="E640" s="17">
        <v>0.29597201715657301</v>
      </c>
      <c r="F640" s="17"/>
      <c r="G640" s="17">
        <v>0.24018401848988999</v>
      </c>
      <c r="H640" s="17">
        <v>0.33092670865194501</v>
      </c>
      <c r="I640" s="17">
        <v>0.32205586997484897</v>
      </c>
      <c r="J640" s="17">
        <v>0.41686409969539201</v>
      </c>
      <c r="K640" s="17">
        <v>0.37199628406621099</v>
      </c>
      <c r="L640" s="17">
        <v>0.47688418452305498</v>
      </c>
      <c r="M640" s="17"/>
      <c r="N640" s="17">
        <v>0.38710821746664398</v>
      </c>
      <c r="O640" s="17">
        <v>0.35561857508120898</v>
      </c>
      <c r="P640" s="17">
        <v>0.40228770782526602</v>
      </c>
      <c r="Q640" s="17">
        <v>0.21673577641050701</v>
      </c>
      <c r="R640" s="17">
        <v>0</v>
      </c>
      <c r="S640" s="17">
        <v>0.36801413145619399</v>
      </c>
      <c r="T640" s="17">
        <v>0.21991787136579499</v>
      </c>
      <c r="U640" s="17">
        <v>0.67061446711361805</v>
      </c>
      <c r="V640" s="17">
        <v>0.19239883562299301</v>
      </c>
      <c r="W640" s="17">
        <v>0.347411060943631</v>
      </c>
      <c r="X640" s="17">
        <v>0.51373431541113801</v>
      </c>
      <c r="Y640" s="17">
        <v>0.22983584446598401</v>
      </c>
      <c r="Z640" s="17">
        <v>0.39259748578294501</v>
      </c>
      <c r="AA640" s="17">
        <v>0.20461915493427299</v>
      </c>
      <c r="AB640" s="17">
        <v>1</v>
      </c>
      <c r="AC640" s="17">
        <v>0.67776500546943597</v>
      </c>
      <c r="AD640" s="17"/>
      <c r="AE640" s="17">
        <v>0.35813555413114001</v>
      </c>
      <c r="AF640" s="17">
        <v>0.34375545477666503</v>
      </c>
    </row>
    <row r="641" spans="2:32" x14ac:dyDescent="0.5">
      <c r="B641" t="s">
        <v>284</v>
      </c>
      <c r="C641" s="17">
        <v>0.11617217617657399</v>
      </c>
      <c r="D641" s="17">
        <v>0.110677637353213</v>
      </c>
      <c r="E641" s="17">
        <v>0.122172887688795</v>
      </c>
      <c r="F641" s="17"/>
      <c r="G641" s="17">
        <v>0.236921667848705</v>
      </c>
      <c r="H641" s="17">
        <v>0.100918184428192</v>
      </c>
      <c r="I641" s="17">
        <v>0.137400525124797</v>
      </c>
      <c r="J641" s="17">
        <v>0.118516614922069</v>
      </c>
      <c r="K641" s="17">
        <v>0</v>
      </c>
      <c r="L641" s="17">
        <v>0</v>
      </c>
      <c r="M641" s="17"/>
      <c r="N641" s="17">
        <v>9.3000267149444399E-2</v>
      </c>
      <c r="O641" s="17">
        <v>0.10285967174738</v>
      </c>
      <c r="P641" s="17">
        <v>0.230540479805599</v>
      </c>
      <c r="Q641" s="17">
        <v>0.22575223757789101</v>
      </c>
      <c r="R641" s="17">
        <v>0</v>
      </c>
      <c r="S641" s="17">
        <v>0.25437490247102701</v>
      </c>
      <c r="T641" s="17">
        <v>0.21829378330361501</v>
      </c>
      <c r="U641" s="17">
        <v>0</v>
      </c>
      <c r="V641" s="17">
        <v>0.29327027246478499</v>
      </c>
      <c r="W641" s="17">
        <v>0</v>
      </c>
      <c r="X641" s="17">
        <v>0.118056407864818</v>
      </c>
      <c r="Y641" s="17">
        <v>0</v>
      </c>
      <c r="Z641" s="17">
        <v>9.7645741942265205E-2</v>
      </c>
      <c r="AA641" s="17">
        <v>0.14622973220225899</v>
      </c>
      <c r="AB641" s="17">
        <v>0</v>
      </c>
      <c r="AC641" s="17">
        <v>0</v>
      </c>
      <c r="AD641" s="17"/>
      <c r="AE641" s="17">
        <v>0.112820310752558</v>
      </c>
      <c r="AF641" s="17">
        <v>0.118647019199937</v>
      </c>
    </row>
    <row r="642" spans="2:32" x14ac:dyDescent="0.5">
      <c r="B642" t="s">
        <v>285</v>
      </c>
      <c r="C642" s="17">
        <v>3.45117411363354E-2</v>
      </c>
      <c r="D642" s="17">
        <v>3.8932065896221099E-2</v>
      </c>
      <c r="E642" s="17">
        <v>3.09712507390318E-2</v>
      </c>
      <c r="F642" s="17"/>
      <c r="G642" s="17">
        <v>0.12697134342038599</v>
      </c>
      <c r="H642" s="17">
        <v>4.6936057754703601E-2</v>
      </c>
      <c r="I642" s="17">
        <v>4.6820535235007801E-2</v>
      </c>
      <c r="J642" s="17">
        <v>0</v>
      </c>
      <c r="K642" s="17">
        <v>0</v>
      </c>
      <c r="L642" s="17">
        <v>0</v>
      </c>
      <c r="M642" s="17"/>
      <c r="N642" s="17">
        <v>4.37213756800299E-2</v>
      </c>
      <c r="O642" s="17">
        <v>6.30776970912892E-2</v>
      </c>
      <c r="P642" s="17">
        <v>0</v>
      </c>
      <c r="Q642" s="17">
        <v>0</v>
      </c>
      <c r="R642" s="17">
        <v>0</v>
      </c>
      <c r="S642" s="17">
        <v>0</v>
      </c>
      <c r="T642" s="17">
        <v>5.9041060180476002E-2</v>
      </c>
      <c r="U642" s="17">
        <v>0</v>
      </c>
      <c r="V642" s="17">
        <v>0</v>
      </c>
      <c r="W642" s="17">
        <v>3.45713401521743E-2</v>
      </c>
      <c r="X642" s="17">
        <v>0</v>
      </c>
      <c r="Y642" s="17">
        <v>0</v>
      </c>
      <c r="Z642" s="17">
        <v>9.8606269296696594E-2</v>
      </c>
      <c r="AA642" s="17">
        <v>0</v>
      </c>
      <c r="AB642" s="17">
        <v>0</v>
      </c>
      <c r="AC642" s="17">
        <v>0</v>
      </c>
      <c r="AD642" s="17"/>
      <c r="AE642" s="17">
        <v>4.0883713942119398E-2</v>
      </c>
      <c r="AF642" s="17">
        <v>2.98070079658261E-2</v>
      </c>
    </row>
    <row r="643" spans="2:32" x14ac:dyDescent="0.5">
      <c r="B643" t="s">
        <v>286</v>
      </c>
      <c r="C643" s="17">
        <v>1.5884941842317001E-2</v>
      </c>
      <c r="D643" s="17">
        <v>2.2312722068008699E-2</v>
      </c>
      <c r="E643" s="17">
        <v>1.03916004000372E-2</v>
      </c>
      <c r="F643" s="17"/>
      <c r="G643" s="17">
        <v>0</v>
      </c>
      <c r="H643" s="17">
        <v>0</v>
      </c>
      <c r="I643" s="17">
        <v>1.4539343496820199E-2</v>
      </c>
      <c r="J643" s="17">
        <v>2.1681901648788401E-2</v>
      </c>
      <c r="K643" s="17">
        <v>6.2412020420472503E-2</v>
      </c>
      <c r="L643" s="17">
        <v>0</v>
      </c>
      <c r="M643" s="17"/>
      <c r="N643" s="17">
        <v>4.1059766942379797E-2</v>
      </c>
      <c r="O643" s="17">
        <v>0</v>
      </c>
      <c r="P643" s="17">
        <v>0</v>
      </c>
      <c r="Q643" s="17">
        <v>0</v>
      </c>
      <c r="R643" s="17">
        <v>0</v>
      </c>
      <c r="S643" s="17">
        <v>0</v>
      </c>
      <c r="T643" s="17">
        <v>5.9041060180476002E-2</v>
      </c>
      <c r="U643" s="17">
        <v>0</v>
      </c>
      <c r="V643" s="17">
        <v>0</v>
      </c>
      <c r="W643" s="17">
        <v>2.8463871176320901E-2</v>
      </c>
      <c r="X643" s="17">
        <v>0</v>
      </c>
      <c r="Y643" s="17">
        <v>0</v>
      </c>
      <c r="Z643" s="17">
        <v>0</v>
      </c>
      <c r="AA643" s="17">
        <v>0</v>
      </c>
      <c r="AB643" s="17">
        <v>0</v>
      </c>
      <c r="AC643" s="17">
        <v>0</v>
      </c>
      <c r="AD643" s="17"/>
      <c r="AE643" s="17">
        <v>1.26599684238436E-2</v>
      </c>
      <c r="AF643" s="17">
        <v>1.8266094411287601E-2</v>
      </c>
    </row>
    <row r="644" spans="2:32" x14ac:dyDescent="0.5">
      <c r="B644" t="s">
        <v>168</v>
      </c>
      <c r="C644" s="17">
        <v>1.5561506049339801E-2</v>
      </c>
      <c r="D644" s="17">
        <v>0</v>
      </c>
      <c r="E644" s="17">
        <v>2.9404038121702399E-2</v>
      </c>
      <c r="F644" s="17"/>
      <c r="G644" s="17">
        <v>0</v>
      </c>
      <c r="H644" s="17">
        <v>2.32784730499398E-2</v>
      </c>
      <c r="I644" s="17">
        <v>0</v>
      </c>
      <c r="J644" s="17">
        <v>3.9274091416442801E-2</v>
      </c>
      <c r="K644" s="17">
        <v>0</v>
      </c>
      <c r="L644" s="17">
        <v>0</v>
      </c>
      <c r="M644" s="17"/>
      <c r="N644" s="17">
        <v>0</v>
      </c>
      <c r="O644" s="17">
        <v>0</v>
      </c>
      <c r="P644" s="17">
        <v>0.18358590618456699</v>
      </c>
      <c r="Q644" s="17">
        <v>0</v>
      </c>
      <c r="R644" s="17">
        <v>0</v>
      </c>
      <c r="S644" s="17">
        <v>0</v>
      </c>
      <c r="T644" s="17">
        <v>0</v>
      </c>
      <c r="U644" s="17">
        <v>0</v>
      </c>
      <c r="V644" s="17">
        <v>0</v>
      </c>
      <c r="W644" s="17">
        <v>6.22519418643925E-2</v>
      </c>
      <c r="X644" s="17">
        <v>0</v>
      </c>
      <c r="Y644" s="17">
        <v>0</v>
      </c>
      <c r="Z644" s="17">
        <v>0</v>
      </c>
      <c r="AA644" s="17">
        <v>0</v>
      </c>
      <c r="AB644" s="17">
        <v>0</v>
      </c>
      <c r="AC644" s="17">
        <v>0</v>
      </c>
      <c r="AD644" s="17"/>
      <c r="AE644" s="17">
        <v>0</v>
      </c>
      <c r="AF644" s="17">
        <v>2.7051312413069701E-2</v>
      </c>
    </row>
    <row r="645" spans="2:32" x14ac:dyDescent="0.5">
      <c r="B645" t="s">
        <v>287</v>
      </c>
      <c r="C645" s="17">
        <v>0.81786963479543295</v>
      </c>
      <c r="D645" s="17">
        <v>0.82807757468255705</v>
      </c>
      <c r="E645" s="17">
        <v>0.80706022305043401</v>
      </c>
      <c r="F645" s="17"/>
      <c r="G645" s="17">
        <v>0.63610698873090898</v>
      </c>
      <c r="H645" s="17">
        <v>0.82886728476716498</v>
      </c>
      <c r="I645" s="17">
        <v>0.80123959614337503</v>
      </c>
      <c r="J645" s="17">
        <v>0.82052739201269997</v>
      </c>
      <c r="K645" s="17">
        <v>0.937587979579527</v>
      </c>
      <c r="L645" s="17">
        <v>1</v>
      </c>
      <c r="M645" s="17"/>
      <c r="N645" s="17">
        <v>0.82221859022814603</v>
      </c>
      <c r="O645" s="17">
        <v>0.83406263116133095</v>
      </c>
      <c r="P645" s="17">
        <v>0.58587361400983395</v>
      </c>
      <c r="Q645" s="17">
        <v>0.77424776242210902</v>
      </c>
      <c r="R645" s="17">
        <v>1</v>
      </c>
      <c r="S645" s="17">
        <v>0.74562509752897299</v>
      </c>
      <c r="T645" s="17">
        <v>0.66362409633543296</v>
      </c>
      <c r="U645" s="17">
        <v>1</v>
      </c>
      <c r="V645" s="17">
        <v>0.70672972753521501</v>
      </c>
      <c r="W645" s="17">
        <v>0.87471284680711203</v>
      </c>
      <c r="X645" s="17">
        <v>0.88194359213518203</v>
      </c>
      <c r="Y645" s="17">
        <v>1</v>
      </c>
      <c r="Z645" s="17">
        <v>0.80374798876103803</v>
      </c>
      <c r="AA645" s="17">
        <v>0.85377026779774101</v>
      </c>
      <c r="AB645" s="17">
        <v>1</v>
      </c>
      <c r="AC645" s="17">
        <v>1</v>
      </c>
      <c r="AD645" s="17"/>
      <c r="AE645" s="17">
        <v>0.83363600688147899</v>
      </c>
      <c r="AF645" s="17">
        <v>0.80622856600987902</v>
      </c>
    </row>
    <row r="646" spans="2:32" x14ac:dyDescent="0.5">
      <c r="B646" t="s">
        <v>288</v>
      </c>
      <c r="C646" s="17">
        <v>5.03966829786524E-2</v>
      </c>
      <c r="D646" s="17">
        <v>6.1244787964229802E-2</v>
      </c>
      <c r="E646" s="17">
        <v>4.1362851139068998E-2</v>
      </c>
      <c r="F646" s="17"/>
      <c r="G646" s="17">
        <v>0.12697134342038599</v>
      </c>
      <c r="H646" s="17">
        <v>4.6936057754703601E-2</v>
      </c>
      <c r="I646" s="17">
        <v>6.1359878731828001E-2</v>
      </c>
      <c r="J646" s="17">
        <v>2.1681901648788401E-2</v>
      </c>
      <c r="K646" s="17">
        <v>6.2412020420472503E-2</v>
      </c>
      <c r="L646" s="17">
        <v>0</v>
      </c>
      <c r="M646" s="17"/>
      <c r="N646" s="17">
        <v>8.4781142622409697E-2</v>
      </c>
      <c r="O646" s="17">
        <v>6.30776970912892E-2</v>
      </c>
      <c r="P646" s="17">
        <v>0</v>
      </c>
      <c r="Q646" s="17">
        <v>0</v>
      </c>
      <c r="R646" s="17">
        <v>0</v>
      </c>
      <c r="S646" s="17">
        <v>0</v>
      </c>
      <c r="T646" s="17">
        <v>0.118082120360952</v>
      </c>
      <c r="U646" s="17">
        <v>0</v>
      </c>
      <c r="V646" s="17">
        <v>0</v>
      </c>
      <c r="W646" s="17">
        <v>6.3035211328495197E-2</v>
      </c>
      <c r="X646" s="17">
        <v>0</v>
      </c>
      <c r="Y646" s="17">
        <v>0</v>
      </c>
      <c r="Z646" s="17">
        <v>9.8606269296696594E-2</v>
      </c>
      <c r="AA646" s="17">
        <v>0</v>
      </c>
      <c r="AB646" s="17">
        <v>0</v>
      </c>
      <c r="AC646" s="17">
        <v>0</v>
      </c>
      <c r="AD646" s="17"/>
      <c r="AE646" s="17">
        <v>5.3543682365962901E-2</v>
      </c>
      <c r="AF646" s="17">
        <v>4.8073102377113701E-2</v>
      </c>
    </row>
    <row r="647" spans="2:32" x14ac:dyDescent="0.5">
      <c r="B647" t="s">
        <v>99</v>
      </c>
      <c r="C647" s="17">
        <v>0.76747295181678099</v>
      </c>
      <c r="D647" s="17">
        <v>0.766832786718328</v>
      </c>
      <c r="E647" s="17">
        <v>0.765697371911365</v>
      </c>
      <c r="F647" s="17"/>
      <c r="G647" s="17">
        <v>0.50913564531052302</v>
      </c>
      <c r="H647" s="17">
        <v>0.78193122701246098</v>
      </c>
      <c r="I647" s="17">
        <v>0.73987971741154701</v>
      </c>
      <c r="J647" s="17">
        <v>0.79884549036391095</v>
      </c>
      <c r="K647" s="17">
        <v>0.87517595915905499</v>
      </c>
      <c r="L647" s="17">
        <v>1</v>
      </c>
      <c r="M647" s="17"/>
      <c r="N647" s="17">
        <v>0.73743744760573604</v>
      </c>
      <c r="O647" s="17">
        <v>0.77098493407004198</v>
      </c>
      <c r="P647" s="17">
        <v>0.58587361400983395</v>
      </c>
      <c r="Q647" s="17">
        <v>0.77424776242210902</v>
      </c>
      <c r="R647" s="17">
        <v>1</v>
      </c>
      <c r="S647" s="17">
        <v>0.74562509752897299</v>
      </c>
      <c r="T647" s="17">
        <v>0.54554197597448095</v>
      </c>
      <c r="U647" s="17">
        <v>1</v>
      </c>
      <c r="V647" s="17">
        <v>0.70672972753521501</v>
      </c>
      <c r="W647" s="17">
        <v>0.81167763547861704</v>
      </c>
      <c r="X647" s="17">
        <v>0.88194359213518203</v>
      </c>
      <c r="Y647" s="17">
        <v>1</v>
      </c>
      <c r="Z647" s="17">
        <v>0.70514171946434201</v>
      </c>
      <c r="AA647" s="17">
        <v>0.85377026779774101</v>
      </c>
      <c r="AB647" s="17">
        <v>1</v>
      </c>
      <c r="AC647" s="17">
        <v>1</v>
      </c>
      <c r="AD647" s="17"/>
      <c r="AE647" s="17">
        <v>0.78009232451551602</v>
      </c>
      <c r="AF647" s="17">
        <v>0.75815546363276498</v>
      </c>
    </row>
    <row r="648" spans="2:32" x14ac:dyDescent="0.5">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c r="AD648" s="17"/>
      <c r="AE648" s="17"/>
      <c r="AF648" s="17"/>
    </row>
    <row r="649" spans="2:32" x14ac:dyDescent="0.5">
      <c r="B649" s="6" t="s">
        <v>294</v>
      </c>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c r="AD649" s="17"/>
      <c r="AE649" s="17"/>
      <c r="AF649" s="17"/>
    </row>
    <row r="650" spans="2:32" x14ac:dyDescent="0.5">
      <c r="B650" s="24" t="s">
        <v>542</v>
      </c>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c r="AD650" s="17"/>
      <c r="AE650" s="17"/>
      <c r="AF650" s="17"/>
    </row>
    <row r="651" spans="2:32" x14ac:dyDescent="0.5">
      <c r="B651" t="s">
        <v>282</v>
      </c>
      <c r="C651" s="17">
        <v>0.36549453153553002</v>
      </c>
      <c r="D651" s="17">
        <v>0.31599874292708002</v>
      </c>
      <c r="E651" s="17">
        <v>0.40264365715996397</v>
      </c>
      <c r="F651" s="17"/>
      <c r="G651" s="17">
        <v>0.227380449891701</v>
      </c>
      <c r="H651" s="17">
        <v>0.330086764885821</v>
      </c>
      <c r="I651" s="17">
        <v>0.38586345485176299</v>
      </c>
      <c r="J651" s="17">
        <v>0.341151556989224</v>
      </c>
      <c r="K651" s="17">
        <v>0.46193582431325902</v>
      </c>
      <c r="L651" s="17">
        <v>1</v>
      </c>
      <c r="M651" s="17"/>
      <c r="N651" s="17">
        <v>0.42400597759742997</v>
      </c>
      <c r="O651" s="17">
        <v>0.38894449743600701</v>
      </c>
      <c r="P651" s="17">
        <v>0</v>
      </c>
      <c r="Q651" s="17">
        <v>0.21872783513039001</v>
      </c>
      <c r="R651" s="17">
        <v>1</v>
      </c>
      <c r="S651" s="17">
        <v>0.377610966072779</v>
      </c>
      <c r="T651" s="17">
        <v>0.27342166179262201</v>
      </c>
      <c r="U651" s="17">
        <v>0.66469276644319097</v>
      </c>
      <c r="V651" s="17">
        <v>0.20342328713336799</v>
      </c>
      <c r="W651" s="17">
        <v>0.46779841147342699</v>
      </c>
      <c r="X651" s="17">
        <v>0.36820927672404402</v>
      </c>
      <c r="Y651" s="17">
        <v>0.77016415553401596</v>
      </c>
      <c r="Z651" s="17">
        <v>0.31688222114687198</v>
      </c>
      <c r="AA651" s="17">
        <v>0.32744175955613197</v>
      </c>
      <c r="AB651" s="17">
        <v>0</v>
      </c>
      <c r="AC651" s="17">
        <v>0.32223499453056398</v>
      </c>
      <c r="AD651" s="17"/>
      <c r="AE651" s="17">
        <v>0.367645142956738</v>
      </c>
      <c r="AF651" s="17">
        <v>0.36390663196366602</v>
      </c>
    </row>
    <row r="652" spans="2:32" x14ac:dyDescent="0.5">
      <c r="B652" t="s">
        <v>283</v>
      </c>
      <c r="C652" s="17">
        <v>0.39135044546924203</v>
      </c>
      <c r="D652" s="17">
        <v>0.45698366335019203</v>
      </c>
      <c r="E652" s="17">
        <v>0.337563301078253</v>
      </c>
      <c r="F652" s="17"/>
      <c r="G652" s="17">
        <v>0.29297659633437001</v>
      </c>
      <c r="H652" s="17">
        <v>0.478641944437667</v>
      </c>
      <c r="I652" s="17">
        <v>0.38247582915260198</v>
      </c>
      <c r="J652" s="17">
        <v>0.34873921894226201</v>
      </c>
      <c r="K652" s="17">
        <v>0.40718958926510801</v>
      </c>
      <c r="L652" s="17">
        <v>0</v>
      </c>
      <c r="M652" s="17"/>
      <c r="N652" s="17">
        <v>0.35025265959619301</v>
      </c>
      <c r="O652" s="17">
        <v>0.39868440846008701</v>
      </c>
      <c r="P652" s="17">
        <v>0.58587361400983395</v>
      </c>
      <c r="Q652" s="17">
        <v>0.44471471110335198</v>
      </c>
      <c r="R652" s="17">
        <v>0</v>
      </c>
      <c r="S652" s="17">
        <v>0.37158611060105601</v>
      </c>
      <c r="T652" s="17">
        <v>0.34292940247841602</v>
      </c>
      <c r="U652" s="17">
        <v>0.33530723355680903</v>
      </c>
      <c r="V652" s="17">
        <v>0.41084342463703899</v>
      </c>
      <c r="W652" s="17">
        <v>0.30176028061556498</v>
      </c>
      <c r="X652" s="17">
        <v>0.381904726580654</v>
      </c>
      <c r="Y652" s="17">
        <v>0.22983584446598401</v>
      </c>
      <c r="Z652" s="17">
        <v>0.486865767614167</v>
      </c>
      <c r="AA652" s="17">
        <v>0.57179241188714003</v>
      </c>
      <c r="AB652" s="17">
        <v>0.48057991341480799</v>
      </c>
      <c r="AC652" s="17">
        <v>0.67776500546943597</v>
      </c>
      <c r="AD652" s="17"/>
      <c r="AE652" s="17">
        <v>0.36499325332520999</v>
      </c>
      <c r="AF652" s="17">
        <v>0.410811224719421</v>
      </c>
    </row>
    <row r="653" spans="2:32" x14ac:dyDescent="0.5">
      <c r="B653" t="s">
        <v>284</v>
      </c>
      <c r="C653" s="17">
        <v>0.13490874898014199</v>
      </c>
      <c r="D653" s="17">
        <v>0.11178336723440301</v>
      </c>
      <c r="E653" s="17">
        <v>0.15660386448158001</v>
      </c>
      <c r="F653" s="17"/>
      <c r="G653" s="17">
        <v>0.236921667848705</v>
      </c>
      <c r="H653" s="17">
        <v>9.5122927215532602E-2</v>
      </c>
      <c r="I653" s="17">
        <v>0.16104991510797001</v>
      </c>
      <c r="J653" s="17">
        <v>0.163398652794221</v>
      </c>
      <c r="K653" s="17">
        <v>0</v>
      </c>
      <c r="L653" s="17">
        <v>0</v>
      </c>
      <c r="M653" s="17"/>
      <c r="N653" s="17">
        <v>0.18468159586399799</v>
      </c>
      <c r="O653" s="17">
        <v>5.1068816170568201E-2</v>
      </c>
      <c r="P653" s="17">
        <v>0.230540479805599</v>
      </c>
      <c r="Q653" s="17">
        <v>0.22575223757789101</v>
      </c>
      <c r="R653" s="17">
        <v>0</v>
      </c>
      <c r="S653" s="17">
        <v>0.250802923326164</v>
      </c>
      <c r="T653" s="17">
        <v>0.21360533703008699</v>
      </c>
      <c r="U653" s="17">
        <v>0</v>
      </c>
      <c r="V653" s="17">
        <v>0.18873565940197801</v>
      </c>
      <c r="W653" s="17">
        <v>0.10850218811097399</v>
      </c>
      <c r="X653" s="17">
        <v>0.24988599669530101</v>
      </c>
      <c r="Y653" s="17">
        <v>0</v>
      </c>
      <c r="Z653" s="17">
        <v>0</v>
      </c>
      <c r="AA653" s="17">
        <v>0.100765828556729</v>
      </c>
      <c r="AB653" s="17">
        <v>0.51942008658519201</v>
      </c>
      <c r="AC653" s="17">
        <v>0</v>
      </c>
      <c r="AD653" s="17"/>
      <c r="AE653" s="17">
        <v>0.14336776492692799</v>
      </c>
      <c r="AF653" s="17">
        <v>0.12866305174826001</v>
      </c>
    </row>
    <row r="654" spans="2:32" x14ac:dyDescent="0.5">
      <c r="B654" t="s">
        <v>285</v>
      </c>
      <c r="C654" s="17">
        <v>7.7566943686792802E-2</v>
      </c>
      <c r="D654" s="17">
        <v>9.2921504420315895E-2</v>
      </c>
      <c r="E654" s="17">
        <v>6.4843035613424596E-2</v>
      </c>
      <c r="F654" s="17"/>
      <c r="G654" s="17">
        <v>0.24272128592522399</v>
      </c>
      <c r="H654" s="17">
        <v>7.2869890411039098E-2</v>
      </c>
      <c r="I654" s="17">
        <v>5.6071457390845597E-2</v>
      </c>
      <c r="J654" s="17">
        <v>8.8778929323387407E-2</v>
      </c>
      <c r="K654" s="17">
        <v>6.8462566001160505E-2</v>
      </c>
      <c r="L654" s="17">
        <v>0</v>
      </c>
      <c r="M654" s="17"/>
      <c r="N654" s="17">
        <v>4.1059766942379797E-2</v>
      </c>
      <c r="O654" s="17">
        <v>0.16130227793333801</v>
      </c>
      <c r="P654" s="17">
        <v>0</v>
      </c>
      <c r="Q654" s="17">
        <v>0.110805216188367</v>
      </c>
      <c r="R654" s="17">
        <v>0</v>
      </c>
      <c r="S654" s="17">
        <v>0</v>
      </c>
      <c r="T654" s="17">
        <v>5.9041060180476002E-2</v>
      </c>
      <c r="U654" s="17">
        <v>0</v>
      </c>
      <c r="V654" s="17">
        <v>0.19699762882761501</v>
      </c>
      <c r="W654" s="17">
        <v>3.1223306759320699E-2</v>
      </c>
      <c r="X654" s="17">
        <v>0</v>
      </c>
      <c r="Y654" s="17">
        <v>0</v>
      </c>
      <c r="Z654" s="17">
        <v>0.19625201123896199</v>
      </c>
      <c r="AA654" s="17">
        <v>0</v>
      </c>
      <c r="AB654" s="17">
        <v>0</v>
      </c>
      <c r="AC654" s="17">
        <v>0</v>
      </c>
      <c r="AD654" s="17"/>
      <c r="AE654" s="17">
        <v>0.111333870367279</v>
      </c>
      <c r="AF654" s="17">
        <v>5.2635202001449201E-2</v>
      </c>
    </row>
    <row r="655" spans="2:32" x14ac:dyDescent="0.5">
      <c r="B655" t="s">
        <v>286</v>
      </c>
      <c r="C655" s="17">
        <v>1.0385392704943699E-2</v>
      </c>
      <c r="D655" s="17">
        <v>2.2312722068008699E-2</v>
      </c>
      <c r="E655" s="17">
        <v>0</v>
      </c>
      <c r="F655" s="17"/>
      <c r="G655" s="17">
        <v>0</v>
      </c>
      <c r="H655" s="17">
        <v>0</v>
      </c>
      <c r="I655" s="17">
        <v>1.4539343496820199E-2</v>
      </c>
      <c r="J655" s="17">
        <v>0</v>
      </c>
      <c r="K655" s="17">
        <v>6.2412020420472503E-2</v>
      </c>
      <c r="L655" s="17">
        <v>0</v>
      </c>
      <c r="M655" s="17"/>
      <c r="N655" s="17">
        <v>0</v>
      </c>
      <c r="O655" s="17">
        <v>0</v>
      </c>
      <c r="P655" s="17">
        <v>0</v>
      </c>
      <c r="Q655" s="17">
        <v>0</v>
      </c>
      <c r="R655" s="17">
        <v>0</v>
      </c>
      <c r="S655" s="17">
        <v>0</v>
      </c>
      <c r="T655" s="17">
        <v>5.9041060180476002E-2</v>
      </c>
      <c r="U655" s="17">
        <v>0</v>
      </c>
      <c r="V655" s="17">
        <v>0</v>
      </c>
      <c r="W655" s="17">
        <v>2.8463871176320901E-2</v>
      </c>
      <c r="X655" s="17">
        <v>0</v>
      </c>
      <c r="Y655" s="17">
        <v>0</v>
      </c>
      <c r="Z655" s="17">
        <v>0</v>
      </c>
      <c r="AA655" s="17">
        <v>0</v>
      </c>
      <c r="AB655" s="17">
        <v>0</v>
      </c>
      <c r="AC655" s="17">
        <v>0</v>
      </c>
      <c r="AD655" s="17"/>
      <c r="AE655" s="17">
        <v>1.26599684238436E-2</v>
      </c>
      <c r="AF655" s="17">
        <v>8.7059643458287303E-3</v>
      </c>
    </row>
    <row r="656" spans="2:32" x14ac:dyDescent="0.5">
      <c r="B656" t="s">
        <v>168</v>
      </c>
      <c r="C656" s="17">
        <v>2.02939376233497E-2</v>
      </c>
      <c r="D656" s="17">
        <v>0</v>
      </c>
      <c r="E656" s="17">
        <v>3.8346141666779097E-2</v>
      </c>
      <c r="F656" s="17"/>
      <c r="G656" s="17">
        <v>0</v>
      </c>
      <c r="H656" s="17">
        <v>2.32784730499398E-2</v>
      </c>
      <c r="I656" s="17">
        <v>0</v>
      </c>
      <c r="J656" s="17">
        <v>5.7931641950905201E-2</v>
      </c>
      <c r="K656" s="17">
        <v>0</v>
      </c>
      <c r="L656" s="17">
        <v>0</v>
      </c>
      <c r="M656" s="17"/>
      <c r="N656" s="17">
        <v>0</v>
      </c>
      <c r="O656" s="17">
        <v>0</v>
      </c>
      <c r="P656" s="17">
        <v>0.18358590618456699</v>
      </c>
      <c r="Q656" s="17">
        <v>0</v>
      </c>
      <c r="R656" s="17">
        <v>0</v>
      </c>
      <c r="S656" s="17">
        <v>0</v>
      </c>
      <c r="T656" s="17">
        <v>5.1961478337923597E-2</v>
      </c>
      <c r="U656" s="17">
        <v>0</v>
      </c>
      <c r="V656" s="17">
        <v>0</v>
      </c>
      <c r="W656" s="17">
        <v>6.22519418643925E-2</v>
      </c>
      <c r="X656" s="17">
        <v>0</v>
      </c>
      <c r="Y656" s="17">
        <v>0</v>
      </c>
      <c r="Z656" s="17">
        <v>0</v>
      </c>
      <c r="AA656" s="17">
        <v>0</v>
      </c>
      <c r="AB656" s="17">
        <v>0</v>
      </c>
      <c r="AC656" s="17">
        <v>0</v>
      </c>
      <c r="AD656" s="17"/>
      <c r="AE656" s="17">
        <v>0</v>
      </c>
      <c r="AF656" s="17">
        <v>3.5277925221374601E-2</v>
      </c>
    </row>
    <row r="657" spans="2:32" x14ac:dyDescent="0.5">
      <c r="B657" t="s">
        <v>287</v>
      </c>
      <c r="C657" s="17">
        <v>0.75684497700477105</v>
      </c>
      <c r="D657" s="17">
        <v>0.77298240627727299</v>
      </c>
      <c r="E657" s="17">
        <v>0.74020695823821603</v>
      </c>
      <c r="F657" s="17"/>
      <c r="G657" s="17">
        <v>0.52035704622607104</v>
      </c>
      <c r="H657" s="17">
        <v>0.80872870932348895</v>
      </c>
      <c r="I657" s="17">
        <v>0.76833928400436402</v>
      </c>
      <c r="J657" s="17">
        <v>0.68989077593148596</v>
      </c>
      <c r="K657" s="17">
        <v>0.86912541357836703</v>
      </c>
      <c r="L657" s="17">
        <v>1</v>
      </c>
      <c r="M657" s="17"/>
      <c r="N657" s="17">
        <v>0.77425863719362298</v>
      </c>
      <c r="O657" s="17">
        <v>0.78762890589609402</v>
      </c>
      <c r="P657" s="17">
        <v>0.58587361400983395</v>
      </c>
      <c r="Q657" s="17">
        <v>0.66344254623374199</v>
      </c>
      <c r="R657" s="17">
        <v>1</v>
      </c>
      <c r="S657" s="17">
        <v>0.74919707667383595</v>
      </c>
      <c r="T657" s="17">
        <v>0.61635106427103803</v>
      </c>
      <c r="U657" s="17">
        <v>1</v>
      </c>
      <c r="V657" s="17">
        <v>0.61426671177040704</v>
      </c>
      <c r="W657" s="17">
        <v>0.76955869208899197</v>
      </c>
      <c r="X657" s="17">
        <v>0.75011400330469802</v>
      </c>
      <c r="Y657" s="17">
        <v>1</v>
      </c>
      <c r="Z657" s="17">
        <v>0.80374798876103803</v>
      </c>
      <c r="AA657" s="17">
        <v>0.899234171443271</v>
      </c>
      <c r="AB657" s="17">
        <v>0.48057991341480799</v>
      </c>
      <c r="AC657" s="17">
        <v>1</v>
      </c>
      <c r="AD657" s="17"/>
      <c r="AE657" s="17">
        <v>0.73263839628194904</v>
      </c>
      <c r="AF657" s="17">
        <v>0.77471785668308701</v>
      </c>
    </row>
    <row r="658" spans="2:32" x14ac:dyDescent="0.5">
      <c r="B658" t="s">
        <v>288</v>
      </c>
      <c r="C658" s="17">
        <v>8.7952336391736496E-2</v>
      </c>
      <c r="D658" s="17">
        <v>0.115234226488325</v>
      </c>
      <c r="E658" s="17">
        <v>6.4843035613424596E-2</v>
      </c>
      <c r="F658" s="17"/>
      <c r="G658" s="17">
        <v>0.24272128592522399</v>
      </c>
      <c r="H658" s="17">
        <v>7.2869890411039098E-2</v>
      </c>
      <c r="I658" s="17">
        <v>7.0610800887665803E-2</v>
      </c>
      <c r="J658" s="17">
        <v>8.8778929323387407E-2</v>
      </c>
      <c r="K658" s="17">
        <v>0.13087458642163299</v>
      </c>
      <c r="L658" s="17">
        <v>0</v>
      </c>
      <c r="M658" s="17"/>
      <c r="N658" s="17">
        <v>4.1059766942379797E-2</v>
      </c>
      <c r="O658" s="17">
        <v>0.16130227793333801</v>
      </c>
      <c r="P658" s="17">
        <v>0</v>
      </c>
      <c r="Q658" s="17">
        <v>0.110805216188367</v>
      </c>
      <c r="R658" s="17">
        <v>0</v>
      </c>
      <c r="S658" s="17">
        <v>0</v>
      </c>
      <c r="T658" s="17">
        <v>0.118082120360952</v>
      </c>
      <c r="U658" s="17">
        <v>0</v>
      </c>
      <c r="V658" s="17">
        <v>0.19699762882761501</v>
      </c>
      <c r="W658" s="17">
        <v>5.9687177935641503E-2</v>
      </c>
      <c r="X658" s="17">
        <v>0</v>
      </c>
      <c r="Y658" s="17">
        <v>0</v>
      </c>
      <c r="Z658" s="17">
        <v>0.19625201123896199</v>
      </c>
      <c r="AA658" s="17">
        <v>0</v>
      </c>
      <c r="AB658" s="17">
        <v>0</v>
      </c>
      <c r="AC658" s="17">
        <v>0</v>
      </c>
      <c r="AD658" s="17"/>
      <c r="AE658" s="17">
        <v>0.123993838791123</v>
      </c>
      <c r="AF658" s="17">
        <v>6.1341166347277903E-2</v>
      </c>
    </row>
    <row r="659" spans="2:32" x14ac:dyDescent="0.5">
      <c r="B659" t="s">
        <v>99</v>
      </c>
      <c r="C659" s="17">
        <v>0.66889264061303499</v>
      </c>
      <c r="D659" s="17">
        <v>0.65774817978894795</v>
      </c>
      <c r="E659" s="17">
        <v>0.67536392262479195</v>
      </c>
      <c r="F659" s="17"/>
      <c r="G659" s="17">
        <v>0.27763576030084702</v>
      </c>
      <c r="H659" s="17">
        <v>0.73585881891244997</v>
      </c>
      <c r="I659" s="17">
        <v>0.69772848311669899</v>
      </c>
      <c r="J659" s="17">
        <v>0.60111184660809902</v>
      </c>
      <c r="K659" s="17">
        <v>0.73825082715673396</v>
      </c>
      <c r="L659" s="17">
        <v>1</v>
      </c>
      <c r="M659" s="17"/>
      <c r="N659" s="17">
        <v>0.73319887025124297</v>
      </c>
      <c r="O659" s="17">
        <v>0.62632662796275596</v>
      </c>
      <c r="P659" s="17">
        <v>0.58587361400983395</v>
      </c>
      <c r="Q659" s="17">
        <v>0.55263733004537596</v>
      </c>
      <c r="R659" s="17">
        <v>1</v>
      </c>
      <c r="S659" s="17">
        <v>0.74919707667383595</v>
      </c>
      <c r="T659" s="17">
        <v>0.49826894391008603</v>
      </c>
      <c r="U659" s="17">
        <v>1</v>
      </c>
      <c r="V659" s="17">
        <v>0.41726908294279302</v>
      </c>
      <c r="W659" s="17">
        <v>0.70987151415335104</v>
      </c>
      <c r="X659" s="17">
        <v>0.75011400330469802</v>
      </c>
      <c r="Y659" s="17">
        <v>1</v>
      </c>
      <c r="Z659" s="17">
        <v>0.60749597752207596</v>
      </c>
      <c r="AA659" s="17">
        <v>0.899234171443271</v>
      </c>
      <c r="AB659" s="17">
        <v>0.48057991341480799</v>
      </c>
      <c r="AC659" s="17">
        <v>1</v>
      </c>
      <c r="AD659" s="17"/>
      <c r="AE659" s="17">
        <v>0.60864455749082602</v>
      </c>
      <c r="AF659" s="17">
        <v>0.71337669033580897</v>
      </c>
    </row>
    <row r="660" spans="2:32" x14ac:dyDescent="0.5">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c r="AD660" s="17"/>
      <c r="AE660" s="17"/>
      <c r="AF660" s="17"/>
    </row>
    <row r="661" spans="2:32" x14ac:dyDescent="0.5">
      <c r="B661" s="6" t="s">
        <v>295</v>
      </c>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c r="AD661" s="17"/>
      <c r="AE661" s="17"/>
      <c r="AF661" s="17"/>
    </row>
    <row r="662" spans="2:32" x14ac:dyDescent="0.5">
      <c r="B662" s="24" t="s">
        <v>542</v>
      </c>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c r="AD662" s="17"/>
      <c r="AE662" s="17"/>
      <c r="AF662" s="17"/>
    </row>
    <row r="663" spans="2:32" x14ac:dyDescent="0.5">
      <c r="B663" t="s">
        <v>282</v>
      </c>
      <c r="C663" s="17">
        <v>0.37520592724965801</v>
      </c>
      <c r="D663" s="17">
        <v>0.32711223043065202</v>
      </c>
      <c r="E663" s="17">
        <v>0.41121961221842201</v>
      </c>
      <c r="F663" s="17"/>
      <c r="G663" s="17">
        <v>0.35181452587675399</v>
      </c>
      <c r="H663" s="17">
        <v>0.36115714538072502</v>
      </c>
      <c r="I663" s="17">
        <v>0.38843166143331598</v>
      </c>
      <c r="J663" s="17">
        <v>0.34448414145341999</v>
      </c>
      <c r="K663" s="17">
        <v>0.455362772742675</v>
      </c>
      <c r="L663" s="17">
        <v>0.47688418452305498</v>
      </c>
      <c r="M663" s="17"/>
      <c r="N663" s="17">
        <v>0.34143034018096502</v>
      </c>
      <c r="O663" s="17">
        <v>0.44352043801137703</v>
      </c>
      <c r="P663" s="17">
        <v>0.230540479805599</v>
      </c>
      <c r="Q663" s="17">
        <v>0.34185556735310801</v>
      </c>
      <c r="R663" s="17">
        <v>1</v>
      </c>
      <c r="S663" s="17">
        <v>0.13118035839690401</v>
      </c>
      <c r="T663" s="17">
        <v>0.28138685747307401</v>
      </c>
      <c r="U663" s="17">
        <v>0.329385532886382</v>
      </c>
      <c r="V663" s="17">
        <v>0.32574555600822802</v>
      </c>
      <c r="W663" s="17">
        <v>0.37847872285185902</v>
      </c>
      <c r="X663" s="17">
        <v>0.36820927672404402</v>
      </c>
      <c r="Y663" s="17">
        <v>0.77016415553401596</v>
      </c>
      <c r="Z663" s="17">
        <v>0.41115050297809302</v>
      </c>
      <c r="AA663" s="17">
        <v>0.63703495005659905</v>
      </c>
      <c r="AB663" s="17">
        <v>0</v>
      </c>
      <c r="AC663" s="17">
        <v>0.32223499453056398</v>
      </c>
      <c r="AD663" s="17"/>
      <c r="AE663" s="17">
        <v>0.432805388470131</v>
      </c>
      <c r="AF663" s="17">
        <v>0.33267748212487103</v>
      </c>
    </row>
    <row r="664" spans="2:32" x14ac:dyDescent="0.5">
      <c r="B664" t="s">
        <v>283</v>
      </c>
      <c r="C664" s="17">
        <v>0.35935554396675201</v>
      </c>
      <c r="D664" s="17">
        <v>0.44139809795263302</v>
      </c>
      <c r="E664" s="17">
        <v>0.29081494292807902</v>
      </c>
      <c r="F664" s="17"/>
      <c r="G664" s="17">
        <v>0.16854252034931699</v>
      </c>
      <c r="H664" s="17">
        <v>0.43094914293645498</v>
      </c>
      <c r="I664" s="17">
        <v>0.41590645250689501</v>
      </c>
      <c r="J664" s="17">
        <v>0.262072070201541</v>
      </c>
      <c r="K664" s="17">
        <v>0.34343104235545702</v>
      </c>
      <c r="L664" s="17">
        <v>0</v>
      </c>
      <c r="M664" s="17"/>
      <c r="N664" s="17">
        <v>0.366503333847914</v>
      </c>
      <c r="O664" s="17">
        <v>0.37071658179848399</v>
      </c>
      <c r="P664" s="17">
        <v>0.35533313420423401</v>
      </c>
      <c r="Q664" s="17">
        <v>0.22053107462471899</v>
      </c>
      <c r="R664" s="17">
        <v>0</v>
      </c>
      <c r="S664" s="17">
        <v>0.61801671827693205</v>
      </c>
      <c r="T664" s="17">
        <v>0.215229425092268</v>
      </c>
      <c r="U664" s="17">
        <v>0.67061446711361805</v>
      </c>
      <c r="V664" s="17">
        <v>0.28104835166880199</v>
      </c>
      <c r="W664" s="17">
        <v>0.43566794166175299</v>
      </c>
      <c r="X664" s="17">
        <v>0.51373431541113801</v>
      </c>
      <c r="Y664" s="17">
        <v>0</v>
      </c>
      <c r="Z664" s="17">
        <v>0.39259748578294501</v>
      </c>
      <c r="AA664" s="17">
        <v>0.11596948918441299</v>
      </c>
      <c r="AB664" s="17">
        <v>0.48057991341480799</v>
      </c>
      <c r="AC664" s="17">
        <v>0.52335927037268504</v>
      </c>
      <c r="AD664" s="17"/>
      <c r="AE664" s="17">
        <v>0.31023570007449303</v>
      </c>
      <c r="AF664" s="17">
        <v>0.39562308087155101</v>
      </c>
    </row>
    <row r="665" spans="2:32" x14ac:dyDescent="0.5">
      <c r="B665" t="s">
        <v>284</v>
      </c>
      <c r="C665" s="17">
        <v>0.173908466146281</v>
      </c>
      <c r="D665" s="17">
        <v>0.15435694935761099</v>
      </c>
      <c r="E665" s="17">
        <v>0.19285267216782301</v>
      </c>
      <c r="F665" s="17"/>
      <c r="G665" s="17">
        <v>0.36389301126909102</v>
      </c>
      <c r="H665" s="17">
        <v>9.1326798656029995E-2</v>
      </c>
      <c r="I665" s="17">
        <v>0.14224495850122301</v>
      </c>
      <c r="J665" s="17">
        <v>0.30590093638469301</v>
      </c>
      <c r="K665" s="17">
        <v>0</v>
      </c>
      <c r="L665" s="17">
        <v>0.52311581547694497</v>
      </c>
      <c r="M665" s="17"/>
      <c r="N665" s="17">
        <v>0.24993047110546501</v>
      </c>
      <c r="O665" s="17">
        <v>0.132946087973531</v>
      </c>
      <c r="P665" s="17">
        <v>0.230540479805599</v>
      </c>
      <c r="Q665" s="17">
        <v>0.43761335802217299</v>
      </c>
      <c r="R665" s="17">
        <v>0</v>
      </c>
      <c r="S665" s="17">
        <v>0.123194544074123</v>
      </c>
      <c r="T665" s="17">
        <v>0.33802856500931</v>
      </c>
      <c r="U665" s="17">
        <v>0</v>
      </c>
      <c r="V665" s="17">
        <v>0.18873565940197801</v>
      </c>
      <c r="W665" s="17">
        <v>6.3914215686354095E-2</v>
      </c>
      <c r="X665" s="17">
        <v>0</v>
      </c>
      <c r="Y665" s="17">
        <v>0.22983584446598401</v>
      </c>
      <c r="Z665" s="17">
        <v>0</v>
      </c>
      <c r="AA665" s="17">
        <v>0.24699556075898799</v>
      </c>
      <c r="AB665" s="17">
        <v>0.51942008658519201</v>
      </c>
      <c r="AC665" s="17">
        <v>0.15440573509675001</v>
      </c>
      <c r="AD665" s="17"/>
      <c r="AE665" s="17">
        <v>0.18189717896417901</v>
      </c>
      <c r="AF665" s="17">
        <v>0.16801001627375101</v>
      </c>
    </row>
    <row r="666" spans="2:32" x14ac:dyDescent="0.5">
      <c r="B666" t="s">
        <v>285</v>
      </c>
      <c r="C666" s="17">
        <v>4.8574039471148502E-2</v>
      </c>
      <c r="D666" s="17">
        <v>5.5332605750342802E-2</v>
      </c>
      <c r="E666" s="17">
        <v>4.3118542215848002E-2</v>
      </c>
      <c r="F666" s="17"/>
      <c r="G666" s="17">
        <v>0.115749942504838</v>
      </c>
      <c r="H666" s="17">
        <v>7.2484502263401196E-2</v>
      </c>
      <c r="I666" s="17">
        <v>3.95227055147103E-2</v>
      </c>
      <c r="J666" s="17">
        <v>0</v>
      </c>
      <c r="K666" s="17">
        <v>0.138794164481396</v>
      </c>
      <c r="L666" s="17">
        <v>0</v>
      </c>
      <c r="M666" s="17"/>
      <c r="N666" s="17">
        <v>4.2135854865655499E-2</v>
      </c>
      <c r="O666" s="17">
        <v>2.7022150800114102E-2</v>
      </c>
      <c r="P666" s="17">
        <v>0</v>
      </c>
      <c r="Q666" s="17">
        <v>0</v>
      </c>
      <c r="R666" s="17">
        <v>0</v>
      </c>
      <c r="S666" s="17">
        <v>0.12760837925204099</v>
      </c>
      <c r="T666" s="17">
        <v>0.113393674087424</v>
      </c>
      <c r="U666" s="17">
        <v>0</v>
      </c>
      <c r="V666" s="17">
        <v>0.10453461306280699</v>
      </c>
      <c r="W666" s="17">
        <v>3.1223306759320699E-2</v>
      </c>
      <c r="X666" s="17">
        <v>0</v>
      </c>
      <c r="Y666" s="17">
        <v>0</v>
      </c>
      <c r="Z666" s="17">
        <v>0.19625201123896199</v>
      </c>
      <c r="AA666" s="17">
        <v>0</v>
      </c>
      <c r="AB666" s="17">
        <v>0</v>
      </c>
      <c r="AC666" s="17">
        <v>0</v>
      </c>
      <c r="AD666" s="17"/>
      <c r="AE666" s="17">
        <v>5.7378506327162099E-2</v>
      </c>
      <c r="AF666" s="17">
        <v>4.2073279262546198E-2</v>
      </c>
    </row>
    <row r="667" spans="2:32" x14ac:dyDescent="0.5">
      <c r="B667" t="s">
        <v>286</v>
      </c>
      <c r="C667" s="17">
        <v>1.0146801912690901E-2</v>
      </c>
      <c r="D667" s="17">
        <v>2.1800116508761101E-2</v>
      </c>
      <c r="E667" s="17">
        <v>0</v>
      </c>
      <c r="F667" s="17"/>
      <c r="G667" s="17">
        <v>0</v>
      </c>
      <c r="H667" s="17">
        <v>0</v>
      </c>
      <c r="I667" s="17">
        <v>1.38942220438558E-2</v>
      </c>
      <c r="J667" s="17">
        <v>0</v>
      </c>
      <c r="K667" s="17">
        <v>6.2412020420472503E-2</v>
      </c>
      <c r="L667" s="17">
        <v>0</v>
      </c>
      <c r="M667" s="17"/>
      <c r="N667" s="17">
        <v>0</v>
      </c>
      <c r="O667" s="17">
        <v>2.5794741416494599E-2</v>
      </c>
      <c r="P667" s="17">
        <v>0</v>
      </c>
      <c r="Q667" s="17">
        <v>0</v>
      </c>
      <c r="R667" s="17">
        <v>0</v>
      </c>
      <c r="S667" s="17">
        <v>0</v>
      </c>
      <c r="T667" s="17">
        <v>0</v>
      </c>
      <c r="U667" s="17">
        <v>0</v>
      </c>
      <c r="V667" s="17">
        <v>0</v>
      </c>
      <c r="W667" s="17">
        <v>2.8463871176320901E-2</v>
      </c>
      <c r="X667" s="17">
        <v>0</v>
      </c>
      <c r="Y667" s="17">
        <v>0</v>
      </c>
      <c r="Z667" s="17">
        <v>0</v>
      </c>
      <c r="AA667" s="17">
        <v>0</v>
      </c>
      <c r="AB667" s="17">
        <v>0</v>
      </c>
      <c r="AC667" s="17">
        <v>0</v>
      </c>
      <c r="AD667" s="17"/>
      <c r="AE667" s="17">
        <v>0</v>
      </c>
      <c r="AF667" s="17">
        <v>1.7638672482177799E-2</v>
      </c>
    </row>
    <row r="668" spans="2:32" x14ac:dyDescent="0.5">
      <c r="B668" t="s">
        <v>168</v>
      </c>
      <c r="C668" s="17">
        <v>3.2809221253469599E-2</v>
      </c>
      <c r="D668" s="17">
        <v>0</v>
      </c>
      <c r="E668" s="17">
        <v>6.1994230469827598E-2</v>
      </c>
      <c r="F668" s="17"/>
      <c r="G668" s="17">
        <v>0</v>
      </c>
      <c r="H668" s="17">
        <v>4.4082410763388501E-2</v>
      </c>
      <c r="I668" s="17">
        <v>0</v>
      </c>
      <c r="J668" s="17">
        <v>8.7542851960346293E-2</v>
      </c>
      <c r="K668" s="17">
        <v>0</v>
      </c>
      <c r="L668" s="17">
        <v>0</v>
      </c>
      <c r="M668" s="17"/>
      <c r="N668" s="17">
        <v>0</v>
      </c>
      <c r="O668" s="17">
        <v>0</v>
      </c>
      <c r="P668" s="17">
        <v>0.18358590618456699</v>
      </c>
      <c r="Q668" s="17">
        <v>0</v>
      </c>
      <c r="R668" s="17">
        <v>0</v>
      </c>
      <c r="S668" s="17">
        <v>0</v>
      </c>
      <c r="T668" s="17">
        <v>5.1961478337923597E-2</v>
      </c>
      <c r="U668" s="17">
        <v>0</v>
      </c>
      <c r="V668" s="17">
        <v>9.9935819858185004E-2</v>
      </c>
      <c r="W668" s="17">
        <v>6.22519418643925E-2</v>
      </c>
      <c r="X668" s="17">
        <v>0.118056407864818</v>
      </c>
      <c r="Y668" s="17">
        <v>0</v>
      </c>
      <c r="Z668" s="17">
        <v>0</v>
      </c>
      <c r="AA668" s="17">
        <v>0</v>
      </c>
      <c r="AB668" s="17">
        <v>0</v>
      </c>
      <c r="AC668" s="17">
        <v>0</v>
      </c>
      <c r="AD668" s="17"/>
      <c r="AE668" s="17">
        <v>1.7683226164035001E-2</v>
      </c>
      <c r="AF668" s="17">
        <v>4.3977468985102602E-2</v>
      </c>
    </row>
    <row r="669" spans="2:32" x14ac:dyDescent="0.5">
      <c r="B669" t="s">
        <v>287</v>
      </c>
      <c r="C669" s="17">
        <v>0.73456147121641002</v>
      </c>
      <c r="D669" s="17">
        <v>0.76851032838328504</v>
      </c>
      <c r="E669" s="17">
        <v>0.70203455514650104</v>
      </c>
      <c r="F669" s="17"/>
      <c r="G669" s="17">
        <v>0.52035704622607104</v>
      </c>
      <c r="H669" s="17">
        <v>0.79210628831718</v>
      </c>
      <c r="I669" s="17">
        <v>0.80433811394021104</v>
      </c>
      <c r="J669" s="17">
        <v>0.60655621165496099</v>
      </c>
      <c r="K669" s="17">
        <v>0.79879381509813197</v>
      </c>
      <c r="L669" s="17">
        <v>0.47688418452305498</v>
      </c>
      <c r="M669" s="17"/>
      <c r="N669" s="17">
        <v>0.70793367402887897</v>
      </c>
      <c r="O669" s="17">
        <v>0.81423701980986096</v>
      </c>
      <c r="P669" s="17">
        <v>0.58587361400983395</v>
      </c>
      <c r="Q669" s="17">
        <v>0.56238664197782695</v>
      </c>
      <c r="R669" s="17">
        <v>1</v>
      </c>
      <c r="S669" s="17">
        <v>0.74919707667383595</v>
      </c>
      <c r="T669" s="17">
        <v>0.49661628256534202</v>
      </c>
      <c r="U669" s="17">
        <v>1</v>
      </c>
      <c r="V669" s="17">
        <v>0.60679390767703001</v>
      </c>
      <c r="W669" s="17">
        <v>0.81414666451361195</v>
      </c>
      <c r="X669" s="17">
        <v>0.88194359213518203</v>
      </c>
      <c r="Y669" s="17">
        <v>0.77016415553401596</v>
      </c>
      <c r="Z669" s="17">
        <v>0.80374798876103803</v>
      </c>
      <c r="AA669" s="17">
        <v>0.75300443924101201</v>
      </c>
      <c r="AB669" s="17">
        <v>0.48057991341480799</v>
      </c>
      <c r="AC669" s="17">
        <v>0.84559426490324996</v>
      </c>
      <c r="AD669" s="17"/>
      <c r="AE669" s="17">
        <v>0.74304108854462403</v>
      </c>
      <c r="AF669" s="17">
        <v>0.72830056299642199</v>
      </c>
    </row>
    <row r="670" spans="2:32" x14ac:dyDescent="0.5">
      <c r="B670" t="s">
        <v>288</v>
      </c>
      <c r="C670" s="17">
        <v>5.8720841383839401E-2</v>
      </c>
      <c r="D670" s="17">
        <v>7.7132722259103906E-2</v>
      </c>
      <c r="E670" s="17">
        <v>4.3118542215848002E-2</v>
      </c>
      <c r="F670" s="17"/>
      <c r="G670" s="17">
        <v>0.115749942504838</v>
      </c>
      <c r="H670" s="17">
        <v>7.2484502263401196E-2</v>
      </c>
      <c r="I670" s="17">
        <v>5.3416927558566099E-2</v>
      </c>
      <c r="J670" s="17">
        <v>0</v>
      </c>
      <c r="K670" s="17">
        <v>0.20120618490186801</v>
      </c>
      <c r="L670" s="17">
        <v>0</v>
      </c>
      <c r="M670" s="17"/>
      <c r="N670" s="17">
        <v>4.2135854865655499E-2</v>
      </c>
      <c r="O670" s="17">
        <v>5.28168922166087E-2</v>
      </c>
      <c r="P670" s="17">
        <v>0</v>
      </c>
      <c r="Q670" s="17">
        <v>0</v>
      </c>
      <c r="R670" s="17">
        <v>0</v>
      </c>
      <c r="S670" s="17">
        <v>0.12760837925204099</v>
      </c>
      <c r="T670" s="17">
        <v>0.113393674087424</v>
      </c>
      <c r="U670" s="17">
        <v>0</v>
      </c>
      <c r="V670" s="17">
        <v>0.10453461306280699</v>
      </c>
      <c r="W670" s="17">
        <v>5.9687177935641503E-2</v>
      </c>
      <c r="X670" s="17">
        <v>0</v>
      </c>
      <c r="Y670" s="17">
        <v>0</v>
      </c>
      <c r="Z670" s="17">
        <v>0.19625201123896199</v>
      </c>
      <c r="AA670" s="17">
        <v>0</v>
      </c>
      <c r="AB670" s="17">
        <v>0</v>
      </c>
      <c r="AC670" s="17">
        <v>0</v>
      </c>
      <c r="AD670" s="17"/>
      <c r="AE670" s="17">
        <v>5.7378506327162099E-2</v>
      </c>
      <c r="AF670" s="17">
        <v>5.9711951744723997E-2</v>
      </c>
    </row>
    <row r="671" spans="2:32" x14ac:dyDescent="0.5">
      <c r="B671" t="s">
        <v>99</v>
      </c>
      <c r="C671" s="17">
        <v>0.67584062983257098</v>
      </c>
      <c r="D671" s="17">
        <v>0.69137760612418198</v>
      </c>
      <c r="E671" s="17">
        <v>0.65891601293065305</v>
      </c>
      <c r="F671" s="17"/>
      <c r="G671" s="17">
        <v>0.40460710372123398</v>
      </c>
      <c r="H671" s="17">
        <v>0.71962178605377902</v>
      </c>
      <c r="I671" s="17">
        <v>0.75092118638164496</v>
      </c>
      <c r="J671" s="17">
        <v>0.60655621165496099</v>
      </c>
      <c r="K671" s="17">
        <v>0.59758763019626304</v>
      </c>
      <c r="L671" s="17">
        <v>0.47688418452305498</v>
      </c>
      <c r="M671" s="17"/>
      <c r="N671" s="17">
        <v>0.665797819163224</v>
      </c>
      <c r="O671" s="17">
        <v>0.76142012759325195</v>
      </c>
      <c r="P671" s="17">
        <v>0.58587361400983395</v>
      </c>
      <c r="Q671" s="17">
        <v>0.56238664197782695</v>
      </c>
      <c r="R671" s="17">
        <v>1</v>
      </c>
      <c r="S671" s="17">
        <v>0.62158869742179401</v>
      </c>
      <c r="T671" s="17">
        <v>0.383222608477918</v>
      </c>
      <c r="U671" s="17">
        <v>1</v>
      </c>
      <c r="V671" s="17">
        <v>0.50225929461422303</v>
      </c>
      <c r="W671" s="17">
        <v>0.75445948657797002</v>
      </c>
      <c r="X671" s="17">
        <v>0.88194359213518203</v>
      </c>
      <c r="Y671" s="17">
        <v>0.77016415553401596</v>
      </c>
      <c r="Z671" s="17">
        <v>0.60749597752207596</v>
      </c>
      <c r="AA671" s="17">
        <v>0.75300443924101201</v>
      </c>
      <c r="AB671" s="17">
        <v>0.48057991341480799</v>
      </c>
      <c r="AC671" s="17">
        <v>0.84559426490324996</v>
      </c>
      <c r="AD671" s="17"/>
      <c r="AE671" s="17">
        <v>0.68566258221746201</v>
      </c>
      <c r="AF671" s="17">
        <v>0.668588611251698</v>
      </c>
    </row>
    <row r="672" spans="2:32" x14ac:dyDescent="0.5">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c r="AD672" s="17"/>
      <c r="AE672" s="17"/>
      <c r="AF672" s="17"/>
    </row>
    <row r="673" spans="2:32" x14ac:dyDescent="0.5">
      <c r="B673" s="6" t="s">
        <v>296</v>
      </c>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c r="AD673" s="17"/>
      <c r="AE673" s="17"/>
      <c r="AF673" s="17"/>
    </row>
    <row r="674" spans="2:32" x14ac:dyDescent="0.5">
      <c r="B674" s="24" t="s">
        <v>542</v>
      </c>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c r="AD674" s="17"/>
      <c r="AE674" s="17"/>
      <c r="AF674" s="17"/>
    </row>
    <row r="675" spans="2:32" x14ac:dyDescent="0.5">
      <c r="B675" t="s">
        <v>282</v>
      </c>
      <c r="C675" s="17">
        <v>0.1559152928642</v>
      </c>
      <c r="D675" s="17">
        <v>0.16412118243208601</v>
      </c>
      <c r="E675" s="17">
        <v>0.14020917646404499</v>
      </c>
      <c r="F675" s="17"/>
      <c r="G675" s="17">
        <v>0</v>
      </c>
      <c r="H675" s="17">
        <v>0.18724866426685699</v>
      </c>
      <c r="I675" s="17">
        <v>0.17508967985002499</v>
      </c>
      <c r="J675" s="17">
        <v>0.120283373715217</v>
      </c>
      <c r="K675" s="17">
        <v>0.19449802178143499</v>
      </c>
      <c r="L675" s="17">
        <v>0</v>
      </c>
      <c r="M675" s="17"/>
      <c r="N675" s="17">
        <v>8.7176168980576396E-2</v>
      </c>
      <c r="O675" s="17">
        <v>0.24729206973905599</v>
      </c>
      <c r="P675" s="17">
        <v>0</v>
      </c>
      <c r="Q675" s="17">
        <v>0.222523133344601</v>
      </c>
      <c r="R675" s="17">
        <v>1</v>
      </c>
      <c r="S675" s="17">
        <v>0.13118035839690401</v>
      </c>
      <c r="T675" s="17">
        <v>5.4352613906948198E-2</v>
      </c>
      <c r="U675" s="17">
        <v>0</v>
      </c>
      <c r="V675" s="17">
        <v>0.106413938735772</v>
      </c>
      <c r="W675" s="17">
        <v>9.3457937276801004E-2</v>
      </c>
      <c r="X675" s="17">
        <v>0.24010785242724</v>
      </c>
      <c r="Y675" s="17">
        <v>0</v>
      </c>
      <c r="Z675" s="17">
        <v>0.20677194274185401</v>
      </c>
      <c r="AA675" s="17">
        <v>0.33263451037936798</v>
      </c>
      <c r="AB675" s="17">
        <v>0</v>
      </c>
      <c r="AC675" s="17">
        <v>0.36722493592532601</v>
      </c>
      <c r="AD675" s="17"/>
      <c r="AE675" s="17">
        <v>0.17073544951281</v>
      </c>
      <c r="AF675" s="17">
        <v>0.14497286032375201</v>
      </c>
    </row>
    <row r="676" spans="2:32" x14ac:dyDescent="0.5">
      <c r="B676" t="s">
        <v>283</v>
      </c>
      <c r="C676" s="17">
        <v>0.37506790749651497</v>
      </c>
      <c r="D676" s="17">
        <v>0.42246216943300102</v>
      </c>
      <c r="E676" s="17">
        <v>0.33715779267202101</v>
      </c>
      <c r="F676" s="17"/>
      <c r="G676" s="17">
        <v>0.124434075985052</v>
      </c>
      <c r="H676" s="17">
        <v>0.39458234434847</v>
      </c>
      <c r="I676" s="17">
        <v>0.38254243896711498</v>
      </c>
      <c r="J676" s="17">
        <v>0.41597344568032901</v>
      </c>
      <c r="K676" s="17">
        <v>0.28639145736426602</v>
      </c>
      <c r="L676" s="17">
        <v>0.47688418452305498</v>
      </c>
      <c r="M676" s="17"/>
      <c r="N676" s="17">
        <v>0.56676171119728203</v>
      </c>
      <c r="O676" s="17">
        <v>0.36849710772814398</v>
      </c>
      <c r="P676" s="17">
        <v>0.40228770782526602</v>
      </c>
      <c r="Q676" s="17">
        <v>0.33498885266700001</v>
      </c>
      <c r="R676" s="17">
        <v>0</v>
      </c>
      <c r="S676" s="17">
        <v>0.61920189019240002</v>
      </c>
      <c r="T676" s="17">
        <v>0.16339627581456601</v>
      </c>
      <c r="U676" s="17">
        <v>0.67061446711361805</v>
      </c>
      <c r="V676" s="17">
        <v>0.31926743713064099</v>
      </c>
      <c r="W676" s="17">
        <v>0.23358241911182501</v>
      </c>
      <c r="X676" s="17">
        <v>0.38753689440366101</v>
      </c>
      <c r="Y676" s="17">
        <v>0.52902746617089103</v>
      </c>
      <c r="Z676" s="17">
        <v>0.19538494718955199</v>
      </c>
      <c r="AA676" s="17">
        <v>0.66736548962063202</v>
      </c>
      <c r="AB676" s="17">
        <v>1</v>
      </c>
      <c r="AC676" s="17">
        <v>0.29098078426108498</v>
      </c>
      <c r="AD676" s="17"/>
      <c r="AE676" s="17">
        <v>0.37050875920173698</v>
      </c>
      <c r="AF676" s="17">
        <v>0.37843414537377801</v>
      </c>
    </row>
    <row r="677" spans="2:32" x14ac:dyDescent="0.5">
      <c r="B677" t="s">
        <v>284</v>
      </c>
      <c r="C677" s="17">
        <v>0.23728794061531</v>
      </c>
      <c r="D677" s="17">
        <v>0.198859874627798</v>
      </c>
      <c r="E677" s="17">
        <v>0.27347111036744298</v>
      </c>
      <c r="F677" s="17"/>
      <c r="G677" s="17">
        <v>0.33986804175535401</v>
      </c>
      <c r="H677" s="17">
        <v>0.29280176702576899</v>
      </c>
      <c r="I677" s="17">
        <v>0.21941899234418999</v>
      </c>
      <c r="J677" s="17">
        <v>0.19724711350829999</v>
      </c>
      <c r="K677" s="17">
        <v>0.24757273747219499</v>
      </c>
      <c r="L677" s="17">
        <v>0</v>
      </c>
      <c r="M677" s="17"/>
      <c r="N677" s="17">
        <v>9.1681328714553298E-2</v>
      </c>
      <c r="O677" s="17">
        <v>0.224000255119021</v>
      </c>
      <c r="P677" s="17">
        <v>0.18358590618456699</v>
      </c>
      <c r="Q677" s="17">
        <v>0.33655745376625801</v>
      </c>
      <c r="R677" s="17">
        <v>0</v>
      </c>
      <c r="S677" s="17">
        <v>0.249617751410696</v>
      </c>
      <c r="T677" s="17">
        <v>0.49955231171646702</v>
      </c>
      <c r="U677" s="17">
        <v>0</v>
      </c>
      <c r="V677" s="17">
        <v>0.377561644598775</v>
      </c>
      <c r="W677" s="17">
        <v>0.29589795178039502</v>
      </c>
      <c r="X677" s="17">
        <v>0.122469256473798</v>
      </c>
      <c r="Y677" s="17">
        <v>0.22983584446598401</v>
      </c>
      <c r="Z677" s="17">
        <v>9.8606269296696594E-2</v>
      </c>
      <c r="AA677" s="17">
        <v>0</v>
      </c>
      <c r="AB677" s="17">
        <v>0</v>
      </c>
      <c r="AC677" s="17">
        <v>0.34179427981358801</v>
      </c>
      <c r="AD677" s="17"/>
      <c r="AE677" s="17">
        <v>0.23198148936368801</v>
      </c>
      <c r="AF677" s="17">
        <v>0.24120594811191101</v>
      </c>
    </row>
    <row r="678" spans="2:32" x14ac:dyDescent="0.5">
      <c r="B678" t="s">
        <v>285</v>
      </c>
      <c r="C678" s="17">
        <v>0.116495933129718</v>
      </c>
      <c r="D678" s="17">
        <v>0.14512302992982301</v>
      </c>
      <c r="E678" s="17">
        <v>9.24906218716295E-2</v>
      </c>
      <c r="F678" s="17"/>
      <c r="G678" s="17">
        <v>0.53569788225959403</v>
      </c>
      <c r="H678" s="17">
        <v>6.2407263365133303E-2</v>
      </c>
      <c r="I678" s="17">
        <v>0.116866861722717</v>
      </c>
      <c r="J678" s="17">
        <v>6.5315772742985806E-2</v>
      </c>
      <c r="K678" s="17">
        <v>0.20912576296163099</v>
      </c>
      <c r="L678" s="17">
        <v>0</v>
      </c>
      <c r="M678" s="17"/>
      <c r="N678" s="17">
        <v>0.21332102416520801</v>
      </c>
      <c r="O678" s="17">
        <v>0.107732785488695</v>
      </c>
      <c r="P678" s="17">
        <v>0.230540479805599</v>
      </c>
      <c r="Q678" s="17">
        <v>0</v>
      </c>
      <c r="R678" s="17">
        <v>0</v>
      </c>
      <c r="S678" s="17">
        <v>0</v>
      </c>
      <c r="T678" s="17">
        <v>0.17877584188617199</v>
      </c>
      <c r="U678" s="17">
        <v>0</v>
      </c>
      <c r="V678" s="17">
        <v>0.10429396377000399</v>
      </c>
      <c r="W678" s="17">
        <v>9.7310660896480994E-2</v>
      </c>
      <c r="X678" s="17">
        <v>0.13182958883048401</v>
      </c>
      <c r="Y678" s="17">
        <v>0</v>
      </c>
      <c r="Z678" s="17">
        <v>0.29485828053565799</v>
      </c>
      <c r="AA678" s="17">
        <v>0</v>
      </c>
      <c r="AB678" s="17">
        <v>0</v>
      </c>
      <c r="AC678" s="17">
        <v>0</v>
      </c>
      <c r="AD678" s="17"/>
      <c r="AE678" s="17">
        <v>0.158906051401797</v>
      </c>
      <c r="AF678" s="17">
        <v>8.5182508499475895E-2</v>
      </c>
    </row>
    <row r="679" spans="2:32" x14ac:dyDescent="0.5">
      <c r="B679" t="s">
        <v>286</v>
      </c>
      <c r="C679" s="17">
        <v>8.48624038102124E-2</v>
      </c>
      <c r="D679" s="17">
        <v>6.9433743577292706E-2</v>
      </c>
      <c r="E679" s="17">
        <v>9.9285079945011706E-2</v>
      </c>
      <c r="F679" s="17"/>
      <c r="G679" s="17">
        <v>0</v>
      </c>
      <c r="H679" s="17">
        <v>1.88775502303817E-2</v>
      </c>
      <c r="I679" s="17">
        <v>9.2367678027102093E-2</v>
      </c>
      <c r="J679" s="17">
        <v>0.14324865240226201</v>
      </c>
      <c r="K679" s="17">
        <v>6.2412020420472503E-2</v>
      </c>
      <c r="L679" s="17">
        <v>0.52311581547694497</v>
      </c>
      <c r="M679" s="17"/>
      <c r="N679" s="17">
        <v>4.1059766942379797E-2</v>
      </c>
      <c r="O679" s="17">
        <v>5.2477781925085502E-2</v>
      </c>
      <c r="P679" s="17">
        <v>0</v>
      </c>
      <c r="Q679" s="17">
        <v>0.10593056022214099</v>
      </c>
      <c r="R679" s="17">
        <v>0</v>
      </c>
      <c r="S679" s="17">
        <v>0</v>
      </c>
      <c r="T679" s="17">
        <v>5.1961478337923597E-2</v>
      </c>
      <c r="U679" s="17">
        <v>0.329385532886382</v>
      </c>
      <c r="V679" s="17">
        <v>9.2463015764807796E-2</v>
      </c>
      <c r="W679" s="17">
        <v>0.21749908907010501</v>
      </c>
      <c r="X679" s="17">
        <v>0</v>
      </c>
      <c r="Y679" s="17">
        <v>0</v>
      </c>
      <c r="Z679" s="17">
        <v>0.20437856023623999</v>
      </c>
      <c r="AA679" s="17">
        <v>0</v>
      </c>
      <c r="AB679" s="17">
        <v>0</v>
      </c>
      <c r="AC679" s="17">
        <v>0</v>
      </c>
      <c r="AD679" s="17"/>
      <c r="AE679" s="17">
        <v>6.7868250519966894E-2</v>
      </c>
      <c r="AF679" s="17">
        <v>9.7410002352497901E-2</v>
      </c>
    </row>
    <row r="680" spans="2:32" x14ac:dyDescent="0.5">
      <c r="B680" t="s">
        <v>168</v>
      </c>
      <c r="C680" s="17">
        <v>3.0370522084043401E-2</v>
      </c>
      <c r="D680" s="17">
        <v>0</v>
      </c>
      <c r="E680" s="17">
        <v>5.7386218679849603E-2</v>
      </c>
      <c r="F680" s="17"/>
      <c r="G680" s="17">
        <v>0</v>
      </c>
      <c r="H680" s="17">
        <v>4.4082410763388501E-2</v>
      </c>
      <c r="I680" s="17">
        <v>1.3714349088850501E-2</v>
      </c>
      <c r="J680" s="17">
        <v>5.7931641950905201E-2</v>
      </c>
      <c r="K680" s="17">
        <v>0</v>
      </c>
      <c r="L680" s="17">
        <v>0</v>
      </c>
      <c r="M680" s="17"/>
      <c r="N680" s="17">
        <v>0</v>
      </c>
      <c r="O680" s="17">
        <v>0</v>
      </c>
      <c r="P680" s="17">
        <v>0.18358590618456699</v>
      </c>
      <c r="Q680" s="17">
        <v>0</v>
      </c>
      <c r="R680" s="17">
        <v>0</v>
      </c>
      <c r="S680" s="17">
        <v>0</v>
      </c>
      <c r="T680" s="17">
        <v>5.1961478337923597E-2</v>
      </c>
      <c r="U680" s="17">
        <v>0</v>
      </c>
      <c r="V680" s="17">
        <v>0</v>
      </c>
      <c r="W680" s="17">
        <v>6.22519418643925E-2</v>
      </c>
      <c r="X680" s="17">
        <v>0.118056407864818</v>
      </c>
      <c r="Y680" s="17">
        <v>0.24113668936312499</v>
      </c>
      <c r="Z680" s="17">
        <v>0</v>
      </c>
      <c r="AA680" s="17">
        <v>0</v>
      </c>
      <c r="AB680" s="17">
        <v>0</v>
      </c>
      <c r="AC680" s="17">
        <v>0</v>
      </c>
      <c r="AD680" s="17"/>
      <c r="AE680" s="17">
        <v>0</v>
      </c>
      <c r="AF680" s="17">
        <v>5.2794535338585802E-2</v>
      </c>
    </row>
    <row r="681" spans="2:32" x14ac:dyDescent="0.5">
      <c r="B681" t="s">
        <v>287</v>
      </c>
      <c r="C681" s="17">
        <v>0.530983200360715</v>
      </c>
      <c r="D681" s="17">
        <v>0.58658335186508703</v>
      </c>
      <c r="E681" s="17">
        <v>0.47736696913606602</v>
      </c>
      <c r="F681" s="17"/>
      <c r="G681" s="17">
        <v>0.124434075985052</v>
      </c>
      <c r="H681" s="17">
        <v>0.58183100861532699</v>
      </c>
      <c r="I681" s="17">
        <v>0.55763211881714003</v>
      </c>
      <c r="J681" s="17">
        <v>0.53625681939554704</v>
      </c>
      <c r="K681" s="17">
        <v>0.48088947914570102</v>
      </c>
      <c r="L681" s="17">
        <v>0.47688418452305498</v>
      </c>
      <c r="M681" s="17"/>
      <c r="N681" s="17">
        <v>0.65393788017785903</v>
      </c>
      <c r="O681" s="17">
        <v>0.61578917746719897</v>
      </c>
      <c r="P681" s="17">
        <v>0.40228770782526602</v>
      </c>
      <c r="Q681" s="17">
        <v>0.55751198601160101</v>
      </c>
      <c r="R681" s="17">
        <v>1</v>
      </c>
      <c r="S681" s="17">
        <v>0.75038224858930402</v>
      </c>
      <c r="T681" s="17">
        <v>0.21774888972151399</v>
      </c>
      <c r="U681" s="17">
        <v>0.67061446711361805</v>
      </c>
      <c r="V681" s="17">
        <v>0.42568137586641303</v>
      </c>
      <c r="W681" s="17">
        <v>0.327040356388626</v>
      </c>
      <c r="X681" s="17">
        <v>0.62764474683090099</v>
      </c>
      <c r="Y681" s="17">
        <v>0.52902746617089103</v>
      </c>
      <c r="Z681" s="17">
        <v>0.40215688993140503</v>
      </c>
      <c r="AA681" s="17">
        <v>1</v>
      </c>
      <c r="AB681" s="17">
        <v>1</v>
      </c>
      <c r="AC681" s="17">
        <v>0.65820572018641199</v>
      </c>
      <c r="AD681" s="17"/>
      <c r="AE681" s="17">
        <v>0.54124420871454704</v>
      </c>
      <c r="AF681" s="17">
        <v>0.52340700569752896</v>
      </c>
    </row>
    <row r="682" spans="2:32" x14ac:dyDescent="0.5">
      <c r="B682" t="s">
        <v>288</v>
      </c>
      <c r="C682" s="17">
        <v>0.20135833693993099</v>
      </c>
      <c r="D682" s="17">
        <v>0.21455677350711599</v>
      </c>
      <c r="E682" s="17">
        <v>0.191775701816641</v>
      </c>
      <c r="F682" s="17"/>
      <c r="G682" s="17">
        <v>0.53569788225959403</v>
      </c>
      <c r="H682" s="17">
        <v>8.1284813595514996E-2</v>
      </c>
      <c r="I682" s="17">
        <v>0.20923453974981901</v>
      </c>
      <c r="J682" s="17">
        <v>0.20856442514524801</v>
      </c>
      <c r="K682" s="17">
        <v>0.27153778338210399</v>
      </c>
      <c r="L682" s="17">
        <v>0.52311581547694497</v>
      </c>
      <c r="M682" s="17"/>
      <c r="N682" s="17">
        <v>0.25438079110758799</v>
      </c>
      <c r="O682" s="17">
        <v>0.16021056741378001</v>
      </c>
      <c r="P682" s="17">
        <v>0.230540479805599</v>
      </c>
      <c r="Q682" s="17">
        <v>0.10593056022214099</v>
      </c>
      <c r="R682" s="17">
        <v>0</v>
      </c>
      <c r="S682" s="17">
        <v>0</v>
      </c>
      <c r="T682" s="17">
        <v>0.23073732022409499</v>
      </c>
      <c r="U682" s="17">
        <v>0.329385532886382</v>
      </c>
      <c r="V682" s="17">
        <v>0.196756979534812</v>
      </c>
      <c r="W682" s="17">
        <v>0.31480974996658601</v>
      </c>
      <c r="X682" s="17">
        <v>0.13182958883048401</v>
      </c>
      <c r="Y682" s="17">
        <v>0</v>
      </c>
      <c r="Z682" s="17">
        <v>0.49923684077189801</v>
      </c>
      <c r="AA682" s="17">
        <v>0</v>
      </c>
      <c r="AB682" s="17">
        <v>0</v>
      </c>
      <c r="AC682" s="17">
        <v>0</v>
      </c>
      <c r="AD682" s="17"/>
      <c r="AE682" s="17">
        <v>0.22677430192176401</v>
      </c>
      <c r="AF682" s="17">
        <v>0.182592510851974</v>
      </c>
    </row>
    <row r="683" spans="2:32" x14ac:dyDescent="0.5">
      <c r="B683" t="s">
        <v>99</v>
      </c>
      <c r="C683" s="17">
        <v>0.32962486342078401</v>
      </c>
      <c r="D683" s="17">
        <v>0.37202657835797098</v>
      </c>
      <c r="E683" s="17">
        <v>0.28559126731942502</v>
      </c>
      <c r="F683" s="17"/>
      <c r="G683" s="17">
        <v>-0.41126380627454201</v>
      </c>
      <c r="H683" s="17">
        <v>0.50054619501981201</v>
      </c>
      <c r="I683" s="17">
        <v>0.34839757906732099</v>
      </c>
      <c r="J683" s="17">
        <v>0.327692394250299</v>
      </c>
      <c r="K683" s="17">
        <v>0.209351695763597</v>
      </c>
      <c r="L683" s="17">
        <v>-4.6231630953890199E-2</v>
      </c>
      <c r="M683" s="17"/>
      <c r="N683" s="17">
        <v>0.39955708907027099</v>
      </c>
      <c r="O683" s="17">
        <v>0.45557861005341899</v>
      </c>
      <c r="P683" s="17">
        <v>0.17174722801966699</v>
      </c>
      <c r="Q683" s="17">
        <v>0.45158142578945998</v>
      </c>
      <c r="R683" s="17">
        <v>1</v>
      </c>
      <c r="S683" s="17">
        <v>0.75038224858930402</v>
      </c>
      <c r="T683" s="17">
        <v>-1.2988430502581499E-2</v>
      </c>
      <c r="U683" s="17">
        <v>0.34122893422723599</v>
      </c>
      <c r="V683" s="17">
        <v>0.228924396331601</v>
      </c>
      <c r="W683" s="17">
        <v>1.2230606422039899E-2</v>
      </c>
      <c r="X683" s="17">
        <v>0.49581515800041698</v>
      </c>
      <c r="Y683" s="17">
        <v>0.52902746617089103</v>
      </c>
      <c r="Z683" s="17">
        <v>-9.7079950840492701E-2</v>
      </c>
      <c r="AA683" s="17">
        <v>1</v>
      </c>
      <c r="AB683" s="17">
        <v>1</v>
      </c>
      <c r="AC683" s="17">
        <v>0.65820572018641199</v>
      </c>
      <c r="AD683" s="17"/>
      <c r="AE683" s="17">
        <v>0.31446990679278303</v>
      </c>
      <c r="AF683" s="17">
        <v>0.34081449484555598</v>
      </c>
    </row>
    <row r="684" spans="2:32" x14ac:dyDescent="0.5">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c r="AD684" s="17"/>
      <c r="AE684" s="17"/>
      <c r="AF684" s="17"/>
    </row>
    <row r="685" spans="2:32" x14ac:dyDescent="0.5">
      <c r="B685" s="6" t="s">
        <v>297</v>
      </c>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c r="AD685" s="17"/>
      <c r="AE685" s="17"/>
      <c r="AF685" s="17"/>
    </row>
    <row r="686" spans="2:32" x14ac:dyDescent="0.5">
      <c r="B686" s="24" t="s">
        <v>542</v>
      </c>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c r="AD686" s="17"/>
      <c r="AE686" s="17"/>
      <c r="AF686" s="17"/>
    </row>
    <row r="687" spans="2:32" x14ac:dyDescent="0.5">
      <c r="B687" t="s">
        <v>282</v>
      </c>
      <c r="C687" s="17">
        <v>0.11203136675464</v>
      </c>
      <c r="D687" s="17">
        <v>0.11712556248360299</v>
      </c>
      <c r="E687" s="17">
        <v>9.8620567906171006E-2</v>
      </c>
      <c r="F687" s="17"/>
      <c r="G687" s="17">
        <v>0</v>
      </c>
      <c r="H687" s="17">
        <v>0.15380650653826899</v>
      </c>
      <c r="I687" s="17">
        <v>0.124147102374254</v>
      </c>
      <c r="J687" s="17">
        <v>1.8095720091377599E-2</v>
      </c>
      <c r="K687" s="17">
        <v>0.25094102887255298</v>
      </c>
      <c r="L687" s="17">
        <v>0.47688418452305498</v>
      </c>
      <c r="M687" s="17"/>
      <c r="N687" s="17">
        <v>4.7959953034523398E-2</v>
      </c>
      <c r="O687" s="17">
        <v>0.231184736250127</v>
      </c>
      <c r="P687" s="17">
        <v>0</v>
      </c>
      <c r="Q687" s="17">
        <v>0</v>
      </c>
      <c r="R687" s="17">
        <v>1</v>
      </c>
      <c r="S687" s="17">
        <v>0.37403898692791698</v>
      </c>
      <c r="T687" s="17">
        <v>0</v>
      </c>
      <c r="U687" s="17">
        <v>0.33530723355680903</v>
      </c>
      <c r="V687" s="17">
        <v>0</v>
      </c>
      <c r="W687" s="17">
        <v>6.3049339316884306E-2</v>
      </c>
      <c r="X687" s="17">
        <v>0.24574002025024599</v>
      </c>
      <c r="Y687" s="17">
        <v>0</v>
      </c>
      <c r="Z687" s="17">
        <v>0.108165673445157</v>
      </c>
      <c r="AA687" s="17">
        <v>0.22878118400182401</v>
      </c>
      <c r="AB687" s="17">
        <v>0</v>
      </c>
      <c r="AC687" s="17">
        <v>0</v>
      </c>
      <c r="AD687" s="17"/>
      <c r="AE687" s="17">
        <v>0.131022516186274</v>
      </c>
      <c r="AF687" s="17">
        <v>9.8009290170130894E-2</v>
      </c>
    </row>
    <row r="688" spans="2:32" x14ac:dyDescent="0.5">
      <c r="B688" t="s">
        <v>283</v>
      </c>
      <c r="C688" s="17">
        <v>0.29025201665429901</v>
      </c>
      <c r="D688" s="17">
        <v>0.31917581367320602</v>
      </c>
      <c r="E688" s="17">
        <v>0.26773327897879601</v>
      </c>
      <c r="F688" s="17"/>
      <c r="G688" s="17">
        <v>0.36049865935696801</v>
      </c>
      <c r="H688" s="17">
        <v>0.26659021160489599</v>
      </c>
      <c r="I688" s="17">
        <v>0.299560766819368</v>
      </c>
      <c r="J688" s="17">
        <v>0.31445095620328101</v>
      </c>
      <c r="K688" s="17">
        <v>0.17435344058530899</v>
      </c>
      <c r="L688" s="17">
        <v>0.52311581547694497</v>
      </c>
      <c r="M688" s="17"/>
      <c r="N688" s="17">
        <v>0.35833930409753401</v>
      </c>
      <c r="O688" s="17">
        <v>0.29449024772508497</v>
      </c>
      <c r="P688" s="17">
        <v>0.64466686579576604</v>
      </c>
      <c r="Q688" s="17">
        <v>0.12154724963975901</v>
      </c>
      <c r="R688" s="17">
        <v>0</v>
      </c>
      <c r="S688" s="17">
        <v>0.24516290326448301</v>
      </c>
      <c r="T688" s="17">
        <v>0</v>
      </c>
      <c r="U688" s="17">
        <v>0.33530723355680903</v>
      </c>
      <c r="V688" s="17">
        <v>0.32867202746881802</v>
      </c>
      <c r="W688" s="17">
        <v>0.26369830984607601</v>
      </c>
      <c r="X688" s="17">
        <v>0.23828989578847301</v>
      </c>
      <c r="Y688" s="17">
        <v>0.77016415553401596</v>
      </c>
      <c r="Z688" s="17">
        <v>8.7219273744394907E-2</v>
      </c>
      <c r="AA688" s="17">
        <v>0.524223255239189</v>
      </c>
      <c r="AB688" s="17">
        <v>0.51942008658519201</v>
      </c>
      <c r="AC688" s="17">
        <v>0.53659956534449205</v>
      </c>
      <c r="AD688" s="17"/>
      <c r="AE688" s="17">
        <v>0.33400774337348998</v>
      </c>
      <c r="AF688" s="17">
        <v>0.25794506476199702</v>
      </c>
    </row>
    <row r="689" spans="2:32" x14ac:dyDescent="0.5">
      <c r="B689" t="s">
        <v>284</v>
      </c>
      <c r="C689" s="17">
        <v>0.30849275712376301</v>
      </c>
      <c r="D689" s="17">
        <v>0.334403499918768</v>
      </c>
      <c r="E689" s="17">
        <v>0.28880739127620397</v>
      </c>
      <c r="F689" s="17"/>
      <c r="G689" s="17">
        <v>0.112487591863652</v>
      </c>
      <c r="H689" s="17">
        <v>0.36455743757123898</v>
      </c>
      <c r="I689" s="17">
        <v>0.32315460188044298</v>
      </c>
      <c r="J689" s="17">
        <v>0.28276650393767</v>
      </c>
      <c r="K689" s="17">
        <v>0.30316774716003497</v>
      </c>
      <c r="L689" s="17">
        <v>0</v>
      </c>
      <c r="M689" s="17"/>
      <c r="N689" s="17">
        <v>0.171957311602986</v>
      </c>
      <c r="O689" s="17">
        <v>0.192091382659623</v>
      </c>
      <c r="P689" s="17">
        <v>0.17174722801966699</v>
      </c>
      <c r="Q689" s="17">
        <v>0.65972491522985099</v>
      </c>
      <c r="R689" s="17">
        <v>0</v>
      </c>
      <c r="S689" s="17">
        <v>0.249617751410696</v>
      </c>
      <c r="T689" s="17">
        <v>0.62100272018678704</v>
      </c>
      <c r="U689" s="17">
        <v>0</v>
      </c>
      <c r="V689" s="17">
        <v>0.37003637993356397</v>
      </c>
      <c r="W689" s="17">
        <v>0.27218530932158103</v>
      </c>
      <c r="X689" s="17">
        <v>0.38414049513079701</v>
      </c>
      <c r="Y689" s="17">
        <v>0.22983584446598401</v>
      </c>
      <c r="Z689" s="17">
        <v>0.39346454983235502</v>
      </c>
      <c r="AA689" s="17">
        <v>0.24699556075898799</v>
      </c>
      <c r="AB689" s="17">
        <v>0.48057991341480799</v>
      </c>
      <c r="AC689" s="17">
        <v>0.46340043465550701</v>
      </c>
      <c r="AD689" s="17"/>
      <c r="AE689" s="17">
        <v>0.31697909963509802</v>
      </c>
      <c r="AF689" s="17">
        <v>0.30222688337848602</v>
      </c>
    </row>
    <row r="690" spans="2:32" x14ac:dyDescent="0.5">
      <c r="B690" t="s">
        <v>285</v>
      </c>
      <c r="C690" s="17">
        <v>0.15774942971888001</v>
      </c>
      <c r="D690" s="17">
        <v>0.14929583489663101</v>
      </c>
      <c r="E690" s="17">
        <v>0.166770724809607</v>
      </c>
      <c r="F690" s="17"/>
      <c r="G690" s="17">
        <v>0.40004240535899299</v>
      </c>
      <c r="H690" s="17">
        <v>0.110840097713141</v>
      </c>
      <c r="I690" s="17">
        <v>0.104002531040628</v>
      </c>
      <c r="J690" s="17">
        <v>0.22565411499618299</v>
      </c>
      <c r="K690" s="17">
        <v>0.20912576296163099</v>
      </c>
      <c r="L690" s="17">
        <v>0</v>
      </c>
      <c r="M690" s="17"/>
      <c r="N690" s="17">
        <v>0.33696228864254701</v>
      </c>
      <c r="O690" s="17">
        <v>0.139791702412738</v>
      </c>
      <c r="P690" s="17">
        <v>0</v>
      </c>
      <c r="Q690" s="17">
        <v>0.10593056022214099</v>
      </c>
      <c r="R690" s="17">
        <v>0</v>
      </c>
      <c r="S690" s="17">
        <v>0.13118035839690401</v>
      </c>
      <c r="T690" s="17">
        <v>0.103922956675847</v>
      </c>
      <c r="U690" s="17">
        <v>0.329385532886382</v>
      </c>
      <c r="V690" s="17">
        <v>0.196756979534812</v>
      </c>
      <c r="W690" s="17">
        <v>0.15143908350532601</v>
      </c>
      <c r="X690" s="17">
        <v>0.13182958883048401</v>
      </c>
      <c r="Y690" s="17">
        <v>0</v>
      </c>
      <c r="Z690" s="17">
        <v>0.301040224573075</v>
      </c>
      <c r="AA690" s="17">
        <v>0</v>
      </c>
      <c r="AB690" s="17">
        <v>0</v>
      </c>
      <c r="AC690" s="17">
        <v>0</v>
      </c>
      <c r="AD690" s="17"/>
      <c r="AE690" s="17">
        <v>0.109249249180716</v>
      </c>
      <c r="AF690" s="17">
        <v>0.19355943944561099</v>
      </c>
    </row>
    <row r="691" spans="2:32" x14ac:dyDescent="0.5">
      <c r="B691" t="s">
        <v>286</v>
      </c>
      <c r="C691" s="17">
        <v>9.9003054143674205E-2</v>
      </c>
      <c r="D691" s="17">
        <v>7.9999289027791798E-2</v>
      </c>
      <c r="E691" s="17">
        <v>0.11671217834056399</v>
      </c>
      <c r="F691" s="17"/>
      <c r="G691" s="17">
        <v>0.12697134342038599</v>
      </c>
      <c r="H691" s="17">
        <v>8.09272735225149E-2</v>
      </c>
      <c r="I691" s="17">
        <v>0.117887665369067</v>
      </c>
      <c r="J691" s="17">
        <v>9.8652899071045699E-2</v>
      </c>
      <c r="K691" s="17">
        <v>6.2412020420472503E-2</v>
      </c>
      <c r="L691" s="17">
        <v>0</v>
      </c>
      <c r="M691" s="17"/>
      <c r="N691" s="17">
        <v>4.1059766942379797E-2</v>
      </c>
      <c r="O691" s="17">
        <v>0.14244193095242699</v>
      </c>
      <c r="P691" s="17">
        <v>0</v>
      </c>
      <c r="Q691" s="17">
        <v>0.11279727490824901</v>
      </c>
      <c r="R691" s="17">
        <v>0</v>
      </c>
      <c r="S691" s="17">
        <v>0</v>
      </c>
      <c r="T691" s="17">
        <v>0.27507432313736602</v>
      </c>
      <c r="U691" s="17">
        <v>0</v>
      </c>
      <c r="V691" s="17">
        <v>0.10453461306280699</v>
      </c>
      <c r="W691" s="17">
        <v>0.12455190513754399</v>
      </c>
      <c r="X691" s="17">
        <v>0</v>
      </c>
      <c r="Y691" s="17">
        <v>0</v>
      </c>
      <c r="Z691" s="17">
        <v>0.110110278405018</v>
      </c>
      <c r="AA691" s="17">
        <v>0</v>
      </c>
      <c r="AB691" s="17">
        <v>0</v>
      </c>
      <c r="AC691" s="17">
        <v>0</v>
      </c>
      <c r="AD691" s="17"/>
      <c r="AE691" s="17">
        <v>0.10874139162442099</v>
      </c>
      <c r="AF691" s="17">
        <v>9.1812772457334199E-2</v>
      </c>
    </row>
    <row r="692" spans="2:32" x14ac:dyDescent="0.5">
      <c r="B692" t="s">
        <v>168</v>
      </c>
      <c r="C692" s="17">
        <v>3.24713756047438E-2</v>
      </c>
      <c r="D692" s="17">
        <v>0</v>
      </c>
      <c r="E692" s="17">
        <v>6.1355858688658803E-2</v>
      </c>
      <c r="F692" s="17"/>
      <c r="G692" s="17">
        <v>0</v>
      </c>
      <c r="H692" s="17">
        <v>2.32784730499398E-2</v>
      </c>
      <c r="I692" s="17">
        <v>3.1247332516239599E-2</v>
      </c>
      <c r="J692" s="17">
        <v>6.0379805700442699E-2</v>
      </c>
      <c r="K692" s="17">
        <v>0</v>
      </c>
      <c r="L692" s="17">
        <v>0</v>
      </c>
      <c r="M692" s="17"/>
      <c r="N692" s="17">
        <v>4.37213756800299E-2</v>
      </c>
      <c r="O692" s="17">
        <v>0</v>
      </c>
      <c r="P692" s="17">
        <v>0.18358590618456699</v>
      </c>
      <c r="Q692" s="17">
        <v>0</v>
      </c>
      <c r="R692" s="17">
        <v>0</v>
      </c>
      <c r="S692" s="17">
        <v>0</v>
      </c>
      <c r="T692" s="17">
        <v>0</v>
      </c>
      <c r="U692" s="17">
        <v>0</v>
      </c>
      <c r="V692" s="17">
        <v>0</v>
      </c>
      <c r="W692" s="17">
        <v>0.12507605287258899</v>
      </c>
      <c r="X692" s="17">
        <v>0</v>
      </c>
      <c r="Y692" s="17">
        <v>0</v>
      </c>
      <c r="Z692" s="17">
        <v>0</v>
      </c>
      <c r="AA692" s="17">
        <v>0</v>
      </c>
      <c r="AB692" s="17">
        <v>0</v>
      </c>
      <c r="AC692" s="17">
        <v>0</v>
      </c>
      <c r="AD692" s="17"/>
      <c r="AE692" s="17">
        <v>0</v>
      </c>
      <c r="AF692" s="17">
        <v>5.6446549786440203E-2</v>
      </c>
    </row>
    <row r="693" spans="2:32" x14ac:dyDescent="0.5">
      <c r="B693" t="s">
        <v>287</v>
      </c>
      <c r="C693" s="17">
        <v>0.40228338340893799</v>
      </c>
      <c r="D693" s="17">
        <v>0.43630137615680897</v>
      </c>
      <c r="E693" s="17">
        <v>0.36635384688496703</v>
      </c>
      <c r="F693" s="17"/>
      <c r="G693" s="17">
        <v>0.36049865935696801</v>
      </c>
      <c r="H693" s="17">
        <v>0.42039671814316498</v>
      </c>
      <c r="I693" s="17">
        <v>0.42370786919362202</v>
      </c>
      <c r="J693" s="17">
        <v>0.332546676294659</v>
      </c>
      <c r="K693" s="17">
        <v>0.42529446945786198</v>
      </c>
      <c r="L693" s="17">
        <v>1</v>
      </c>
      <c r="M693" s="17"/>
      <c r="N693" s="17">
        <v>0.406299257132058</v>
      </c>
      <c r="O693" s="17">
        <v>0.52567498397521195</v>
      </c>
      <c r="P693" s="17">
        <v>0.64466686579576604</v>
      </c>
      <c r="Q693" s="17">
        <v>0.12154724963975901</v>
      </c>
      <c r="R693" s="17">
        <v>1</v>
      </c>
      <c r="S693" s="17">
        <v>0.61920189019240002</v>
      </c>
      <c r="T693" s="17">
        <v>0</v>
      </c>
      <c r="U693" s="17">
        <v>0.67061446711361805</v>
      </c>
      <c r="V693" s="17">
        <v>0.32867202746881802</v>
      </c>
      <c r="W693" s="17">
        <v>0.32674764916296101</v>
      </c>
      <c r="X693" s="17">
        <v>0.48402991603871898</v>
      </c>
      <c r="Y693" s="17">
        <v>0.77016415553401596</v>
      </c>
      <c r="Z693" s="17">
        <v>0.19538494718955199</v>
      </c>
      <c r="AA693" s="17">
        <v>0.75300443924101201</v>
      </c>
      <c r="AB693" s="17">
        <v>0.51942008658519201</v>
      </c>
      <c r="AC693" s="17">
        <v>0.53659956534449205</v>
      </c>
      <c r="AD693" s="17"/>
      <c r="AE693" s="17">
        <v>0.46503025955976401</v>
      </c>
      <c r="AF693" s="17">
        <v>0.35595435493212801</v>
      </c>
    </row>
    <row r="694" spans="2:32" x14ac:dyDescent="0.5">
      <c r="B694" t="s">
        <v>288</v>
      </c>
      <c r="C694" s="17">
        <v>0.256752483862555</v>
      </c>
      <c r="D694" s="17">
        <v>0.229295123924423</v>
      </c>
      <c r="E694" s="17">
        <v>0.283482903150171</v>
      </c>
      <c r="F694" s="17"/>
      <c r="G694" s="17">
        <v>0.52701374877937901</v>
      </c>
      <c r="H694" s="17">
        <v>0.19176737123565599</v>
      </c>
      <c r="I694" s="17">
        <v>0.22189019640969501</v>
      </c>
      <c r="J694" s="17">
        <v>0.324307014067229</v>
      </c>
      <c r="K694" s="17">
        <v>0.27153778338210399</v>
      </c>
      <c r="L694" s="17">
        <v>0</v>
      </c>
      <c r="M694" s="17"/>
      <c r="N694" s="17">
        <v>0.37802205558492602</v>
      </c>
      <c r="O694" s="17">
        <v>0.28223363336516499</v>
      </c>
      <c r="P694" s="17">
        <v>0</v>
      </c>
      <c r="Q694" s="17">
        <v>0.21872783513039001</v>
      </c>
      <c r="R694" s="17">
        <v>0</v>
      </c>
      <c r="S694" s="17">
        <v>0.13118035839690401</v>
      </c>
      <c r="T694" s="17">
        <v>0.37899727981321302</v>
      </c>
      <c r="U694" s="17">
        <v>0.329385532886382</v>
      </c>
      <c r="V694" s="17">
        <v>0.30129159259761901</v>
      </c>
      <c r="W694" s="17">
        <v>0.27599098864286897</v>
      </c>
      <c r="X694" s="17">
        <v>0.13182958883048401</v>
      </c>
      <c r="Y694" s="17">
        <v>0</v>
      </c>
      <c r="Z694" s="17">
        <v>0.41115050297809302</v>
      </c>
      <c r="AA694" s="17">
        <v>0</v>
      </c>
      <c r="AB694" s="17">
        <v>0</v>
      </c>
      <c r="AC694" s="17">
        <v>0</v>
      </c>
      <c r="AD694" s="17"/>
      <c r="AE694" s="17">
        <v>0.217990640805138</v>
      </c>
      <c r="AF694" s="17">
        <v>0.28537221190294498</v>
      </c>
    </row>
    <row r="695" spans="2:32" x14ac:dyDescent="0.5">
      <c r="B695" t="s">
        <v>99</v>
      </c>
      <c r="C695" s="17">
        <v>0.14553089954638401</v>
      </c>
      <c r="D695" s="17">
        <v>0.207006252232387</v>
      </c>
      <c r="E695" s="17">
        <v>8.2870943734795893E-2</v>
      </c>
      <c r="F695" s="17"/>
      <c r="G695" s="17">
        <v>-0.166515089422411</v>
      </c>
      <c r="H695" s="17">
        <v>0.228629346907509</v>
      </c>
      <c r="I695" s="17">
        <v>0.20181767278392701</v>
      </c>
      <c r="J695" s="17">
        <v>8.2396622274299395E-3</v>
      </c>
      <c r="K695" s="17">
        <v>0.15375668607575799</v>
      </c>
      <c r="L695" s="17">
        <v>1</v>
      </c>
      <c r="M695" s="17"/>
      <c r="N695" s="17">
        <v>2.82772015471313E-2</v>
      </c>
      <c r="O695" s="17">
        <v>0.24344135061004701</v>
      </c>
      <c r="P695" s="17">
        <v>0.64466686579576604</v>
      </c>
      <c r="Q695" s="17">
        <v>-9.7180585490631105E-2</v>
      </c>
      <c r="R695" s="17">
        <v>1</v>
      </c>
      <c r="S695" s="17">
        <v>0.48802153179549701</v>
      </c>
      <c r="T695" s="17">
        <v>-0.37899727981321302</v>
      </c>
      <c r="U695" s="17">
        <v>0.34122893422723599</v>
      </c>
      <c r="V695" s="17">
        <v>2.7380434871199202E-2</v>
      </c>
      <c r="W695" s="17">
        <v>5.07566605200915E-2</v>
      </c>
      <c r="X695" s="17">
        <v>0.35220032720823502</v>
      </c>
      <c r="Y695" s="17">
        <v>0.77016415553401596</v>
      </c>
      <c r="Z695" s="17">
        <v>-0.21576555578854101</v>
      </c>
      <c r="AA695" s="17">
        <v>0.75300443924101201</v>
      </c>
      <c r="AB695" s="17">
        <v>0.51942008658519201</v>
      </c>
      <c r="AC695" s="17">
        <v>0.53659956534449205</v>
      </c>
      <c r="AD695" s="17"/>
      <c r="AE695" s="17">
        <v>0.24703961875462599</v>
      </c>
      <c r="AF695" s="17">
        <v>7.0582143029182504E-2</v>
      </c>
    </row>
    <row r="696" spans="2:32" x14ac:dyDescent="0.5">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c r="AD696" s="17"/>
      <c r="AE696" s="17"/>
      <c r="AF696" s="17"/>
    </row>
    <row r="697" spans="2:32" x14ac:dyDescent="0.5">
      <c r="B697" s="6" t="s">
        <v>298</v>
      </c>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c r="AD697" s="17"/>
      <c r="AE697" s="17"/>
      <c r="AF697" s="17"/>
    </row>
    <row r="698" spans="2:32" x14ac:dyDescent="0.5">
      <c r="B698" s="24" t="s">
        <v>542</v>
      </c>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c r="AD698" s="17"/>
      <c r="AE698" s="17"/>
      <c r="AF698" s="17"/>
    </row>
    <row r="699" spans="2:32" x14ac:dyDescent="0.5">
      <c r="B699" t="s">
        <v>282</v>
      </c>
      <c r="C699" s="17">
        <v>0.123292926480077</v>
      </c>
      <c r="D699" s="17">
        <v>0.15579574310710501</v>
      </c>
      <c r="E699" s="17">
        <v>8.5890068321805998E-2</v>
      </c>
      <c r="F699" s="17"/>
      <c r="G699" s="17">
        <v>0.24886815197010501</v>
      </c>
      <c r="H699" s="17">
        <v>0.17814077766097899</v>
      </c>
      <c r="I699" s="17">
        <v>9.6110724695157607E-2</v>
      </c>
      <c r="J699" s="17">
        <v>7.4771517448778094E-2</v>
      </c>
      <c r="K699" s="17">
        <v>0.12416642330119999</v>
      </c>
      <c r="L699" s="17">
        <v>0.47688418452305498</v>
      </c>
      <c r="M699" s="17"/>
      <c r="N699" s="17">
        <v>0</v>
      </c>
      <c r="O699" s="17">
        <v>0.19358601816027199</v>
      </c>
      <c r="P699" s="17">
        <v>0.46108095961119899</v>
      </c>
      <c r="Q699" s="17">
        <v>0</v>
      </c>
      <c r="R699" s="17">
        <v>1</v>
      </c>
      <c r="S699" s="17">
        <v>0.13118035839690401</v>
      </c>
      <c r="T699" s="17">
        <v>5.2736742919982899E-2</v>
      </c>
      <c r="U699" s="17">
        <v>0</v>
      </c>
      <c r="V699" s="17">
        <v>0</v>
      </c>
      <c r="W699" s="17">
        <v>0.13967041637865499</v>
      </c>
      <c r="X699" s="17">
        <v>0.24010785242724</v>
      </c>
      <c r="Y699" s="17">
        <v>0</v>
      </c>
      <c r="Z699" s="17">
        <v>0.20677194274185401</v>
      </c>
      <c r="AA699" s="17">
        <v>0.221689893047258</v>
      </c>
      <c r="AB699" s="17">
        <v>0</v>
      </c>
      <c r="AC699" s="17">
        <v>0.149815344136142</v>
      </c>
      <c r="AD699" s="17"/>
      <c r="AE699" s="17">
        <v>0.15777732013875101</v>
      </c>
      <c r="AF699" s="17">
        <v>9.7831444509596605E-2</v>
      </c>
    </row>
    <row r="700" spans="2:32" x14ac:dyDescent="0.5">
      <c r="B700" t="s">
        <v>283</v>
      </c>
      <c r="C700" s="17">
        <v>0.25658968942607102</v>
      </c>
      <c r="D700" s="17">
        <v>0.32754627968065197</v>
      </c>
      <c r="E700" s="17">
        <v>0.196765420165183</v>
      </c>
      <c r="F700" s="17"/>
      <c r="G700" s="17">
        <v>0.111630507386864</v>
      </c>
      <c r="H700" s="17">
        <v>0.25043660403177098</v>
      </c>
      <c r="I700" s="17">
        <v>0.29515549735388802</v>
      </c>
      <c r="J700" s="17">
        <v>0.20447891854052899</v>
      </c>
      <c r="K700" s="17">
        <v>0.37546831152614901</v>
      </c>
      <c r="L700" s="17">
        <v>0</v>
      </c>
      <c r="M700" s="17"/>
      <c r="N700" s="17">
        <v>0.44391694067735699</v>
      </c>
      <c r="O700" s="17">
        <v>0.31057745052505498</v>
      </c>
      <c r="P700" s="17">
        <v>0.18358590618456699</v>
      </c>
      <c r="Q700" s="17">
        <v>0.12154724963975901</v>
      </c>
      <c r="R700" s="17">
        <v>0</v>
      </c>
      <c r="S700" s="17">
        <v>0.35565600148312398</v>
      </c>
      <c r="T700" s="17">
        <v>0.110659532894583</v>
      </c>
      <c r="U700" s="17">
        <v>0.67061446711361805</v>
      </c>
      <c r="V700" s="17">
        <v>0.31926743713064099</v>
      </c>
      <c r="W700" s="17">
        <v>5.9666794514811397E-2</v>
      </c>
      <c r="X700" s="17">
        <v>0.51000615087745904</v>
      </c>
      <c r="Y700" s="17">
        <v>0.26451373308544601</v>
      </c>
      <c r="Z700" s="17">
        <v>8.7219273744394907E-2</v>
      </c>
      <c r="AA700" s="17">
        <v>0.463660581953942</v>
      </c>
      <c r="AB700" s="17">
        <v>0</v>
      </c>
      <c r="AC700" s="17">
        <v>0.21740959178918401</v>
      </c>
      <c r="AD700" s="17"/>
      <c r="AE700" s="17">
        <v>0.257169002016646</v>
      </c>
      <c r="AF700" s="17">
        <v>0.256161955152237</v>
      </c>
    </row>
    <row r="701" spans="2:32" x14ac:dyDescent="0.5">
      <c r="B701" t="s">
        <v>284</v>
      </c>
      <c r="C701" s="17">
        <v>0.31266316337699102</v>
      </c>
      <c r="D701" s="17">
        <v>0.303797425207046</v>
      </c>
      <c r="E701" s="17">
        <v>0.32360494245357402</v>
      </c>
      <c r="F701" s="17"/>
      <c r="G701" s="17">
        <v>0.112487591863652</v>
      </c>
      <c r="H701" s="17">
        <v>0.330485999868811</v>
      </c>
      <c r="I701" s="17">
        <v>0.33695418454797899</v>
      </c>
      <c r="J701" s="17">
        <v>0.33190904420769002</v>
      </c>
      <c r="K701" s="17">
        <v>0.238340154909818</v>
      </c>
      <c r="L701" s="17">
        <v>0</v>
      </c>
      <c r="M701" s="17"/>
      <c r="N701" s="17">
        <v>0.34306598077727701</v>
      </c>
      <c r="O701" s="17">
        <v>0.21601027817366</v>
      </c>
      <c r="P701" s="17">
        <v>0.17174722801966699</v>
      </c>
      <c r="Q701" s="17">
        <v>0.65972491522985099</v>
      </c>
      <c r="R701" s="17">
        <v>0</v>
      </c>
      <c r="S701" s="17">
        <v>0.51316364011997195</v>
      </c>
      <c r="T701" s="17">
        <v>0.32862309917969201</v>
      </c>
      <c r="U701" s="17">
        <v>0</v>
      </c>
      <c r="V701" s="17">
        <v>0.492147226965365</v>
      </c>
      <c r="W701" s="17">
        <v>0.33383452538773001</v>
      </c>
      <c r="X701" s="17">
        <v>0</v>
      </c>
      <c r="Y701" s="17">
        <v>0.50565042244856995</v>
      </c>
      <c r="Z701" s="17">
        <v>0.19625201123896199</v>
      </c>
      <c r="AA701" s="17">
        <v>0.3146495249988</v>
      </c>
      <c r="AB701" s="17">
        <v>0.48057991341480799</v>
      </c>
      <c r="AC701" s="17">
        <v>0.15440573509675001</v>
      </c>
      <c r="AD701" s="17"/>
      <c r="AE701" s="17">
        <v>0.28256408256517801</v>
      </c>
      <c r="AF701" s="17">
        <v>0.33488675851986999</v>
      </c>
    </row>
    <row r="702" spans="2:32" x14ac:dyDescent="0.5">
      <c r="B702" t="s">
        <v>285</v>
      </c>
      <c r="C702" s="17">
        <v>0.150780544159165</v>
      </c>
      <c r="D702" s="17">
        <v>0.116367561209253</v>
      </c>
      <c r="E702" s="17">
        <v>0.18256250072319999</v>
      </c>
      <c r="F702" s="17"/>
      <c r="G702" s="17">
        <v>0.52701374877937901</v>
      </c>
      <c r="H702" s="17">
        <v>0.150287242937761</v>
      </c>
      <c r="I702" s="17">
        <v>0.119957053484469</v>
      </c>
      <c r="J702" s="17">
        <v>0.13948445171882601</v>
      </c>
      <c r="K702" s="17">
        <v>0.12928149136212599</v>
      </c>
      <c r="L702" s="17">
        <v>0</v>
      </c>
      <c r="M702" s="17"/>
      <c r="N702" s="17">
        <v>4.5040314114921001E-2</v>
      </c>
      <c r="O702" s="17">
        <v>0.16482513729375201</v>
      </c>
      <c r="P702" s="17">
        <v>0</v>
      </c>
      <c r="Q702" s="17">
        <v>0</v>
      </c>
      <c r="R702" s="17">
        <v>0</v>
      </c>
      <c r="S702" s="17">
        <v>0</v>
      </c>
      <c r="T702" s="17">
        <v>0.23236140828627599</v>
      </c>
      <c r="U702" s="17">
        <v>0</v>
      </c>
      <c r="V702" s="17">
        <v>0.10429396377000399</v>
      </c>
      <c r="W702" s="17">
        <v>0.244897132066732</v>
      </c>
      <c r="X702" s="17">
        <v>0.13182958883048401</v>
      </c>
      <c r="Y702" s="17">
        <v>0.22983584446598401</v>
      </c>
      <c r="Z702" s="17">
        <v>0.30537821203854998</v>
      </c>
      <c r="AA702" s="17">
        <v>0</v>
      </c>
      <c r="AB702" s="17">
        <v>0</v>
      </c>
      <c r="AC702" s="17">
        <v>0.478369328977923</v>
      </c>
      <c r="AD702" s="17"/>
      <c r="AE702" s="17">
        <v>0.168929536222649</v>
      </c>
      <c r="AF702" s="17">
        <v>0.13738027275579801</v>
      </c>
    </row>
    <row r="703" spans="2:32" x14ac:dyDescent="0.5">
      <c r="B703" t="s">
        <v>286</v>
      </c>
      <c r="C703" s="17">
        <v>0.10754495679824599</v>
      </c>
      <c r="D703" s="17">
        <v>8.4819756321197301E-2</v>
      </c>
      <c r="E703" s="17">
        <v>0.12861291548270101</v>
      </c>
      <c r="F703" s="17"/>
      <c r="G703" s="17">
        <v>0</v>
      </c>
      <c r="H703" s="17">
        <v>4.6566964737290301E-2</v>
      </c>
      <c r="I703" s="17">
        <v>0.121208387391469</v>
      </c>
      <c r="J703" s="17">
        <v>0.14211180262797199</v>
      </c>
      <c r="K703" s="17">
        <v>0.13274361890070799</v>
      </c>
      <c r="L703" s="17">
        <v>0.52311581547694497</v>
      </c>
      <c r="M703" s="17"/>
      <c r="N703" s="17">
        <v>0.16797676443044501</v>
      </c>
      <c r="O703" s="17">
        <v>8.5913660498362507E-2</v>
      </c>
      <c r="P703" s="17">
        <v>0</v>
      </c>
      <c r="Q703" s="17">
        <v>0.21872783513039001</v>
      </c>
      <c r="R703" s="17">
        <v>0</v>
      </c>
      <c r="S703" s="17">
        <v>0</v>
      </c>
      <c r="T703" s="17">
        <v>0.162964016856323</v>
      </c>
      <c r="U703" s="17">
        <v>0.329385532886382</v>
      </c>
      <c r="V703" s="17">
        <v>8.4291372133989795E-2</v>
      </c>
      <c r="W703" s="17">
        <v>0.128799326309086</v>
      </c>
      <c r="X703" s="17">
        <v>0</v>
      </c>
      <c r="Y703" s="17">
        <v>0</v>
      </c>
      <c r="Z703" s="17">
        <v>0.20437856023623999</v>
      </c>
      <c r="AA703" s="17">
        <v>0</v>
      </c>
      <c r="AB703" s="17">
        <v>0</v>
      </c>
      <c r="AC703" s="17">
        <v>0</v>
      </c>
      <c r="AD703" s="17"/>
      <c r="AE703" s="17">
        <v>7.7454614229123295E-2</v>
      </c>
      <c r="AF703" s="17">
        <v>0.129762100077395</v>
      </c>
    </row>
    <row r="704" spans="2:32" x14ac:dyDescent="0.5">
      <c r="B704" t="s">
        <v>168</v>
      </c>
      <c r="C704" s="17">
        <v>4.9128719759448797E-2</v>
      </c>
      <c r="D704" s="17">
        <v>1.1673234474747499E-2</v>
      </c>
      <c r="E704" s="17">
        <v>8.2564152853536493E-2</v>
      </c>
      <c r="F704" s="17"/>
      <c r="G704" s="17">
        <v>0</v>
      </c>
      <c r="H704" s="17">
        <v>4.4082410763388501E-2</v>
      </c>
      <c r="I704" s="17">
        <v>3.06141525270359E-2</v>
      </c>
      <c r="J704" s="17">
        <v>0.107244265456205</v>
      </c>
      <c r="K704" s="17">
        <v>0</v>
      </c>
      <c r="L704" s="17">
        <v>0</v>
      </c>
      <c r="M704" s="17"/>
      <c r="N704" s="17">
        <v>0</v>
      </c>
      <c r="O704" s="17">
        <v>2.90874553488982E-2</v>
      </c>
      <c r="P704" s="17">
        <v>0.18358590618456699</v>
      </c>
      <c r="Q704" s="17">
        <v>0</v>
      </c>
      <c r="R704" s="17">
        <v>0</v>
      </c>
      <c r="S704" s="17">
        <v>0</v>
      </c>
      <c r="T704" s="17">
        <v>0.112655199863143</v>
      </c>
      <c r="U704" s="17">
        <v>0</v>
      </c>
      <c r="V704" s="17">
        <v>0</v>
      </c>
      <c r="W704" s="17">
        <v>9.3131805342985596E-2</v>
      </c>
      <c r="X704" s="17">
        <v>0.118056407864818</v>
      </c>
      <c r="Y704" s="17">
        <v>0</v>
      </c>
      <c r="Z704" s="17">
        <v>0</v>
      </c>
      <c r="AA704" s="17">
        <v>0</v>
      </c>
      <c r="AB704" s="17">
        <v>0.51942008658519201</v>
      </c>
      <c r="AC704" s="17">
        <v>0</v>
      </c>
      <c r="AD704" s="17"/>
      <c r="AE704" s="17">
        <v>5.61054448276537E-2</v>
      </c>
      <c r="AF704" s="17">
        <v>4.3977468985102602E-2</v>
      </c>
    </row>
    <row r="705" spans="2:32" x14ac:dyDescent="0.5">
      <c r="B705" t="s">
        <v>287</v>
      </c>
      <c r="C705" s="17">
        <v>0.37988261590614802</v>
      </c>
      <c r="D705" s="17">
        <v>0.48334202278775701</v>
      </c>
      <c r="E705" s="17">
        <v>0.28265548848698901</v>
      </c>
      <c r="F705" s="17"/>
      <c r="G705" s="17">
        <v>0.36049865935696801</v>
      </c>
      <c r="H705" s="17">
        <v>0.42857738169275</v>
      </c>
      <c r="I705" s="17">
        <v>0.39126622204904599</v>
      </c>
      <c r="J705" s="17">
        <v>0.27925043598930699</v>
      </c>
      <c r="K705" s="17">
        <v>0.49963473482734799</v>
      </c>
      <c r="L705" s="17">
        <v>0.47688418452305498</v>
      </c>
      <c r="M705" s="17"/>
      <c r="N705" s="17">
        <v>0.44391694067735699</v>
      </c>
      <c r="O705" s="17">
        <v>0.50416346868532702</v>
      </c>
      <c r="P705" s="17">
        <v>0.64466686579576604</v>
      </c>
      <c r="Q705" s="17">
        <v>0.12154724963975901</v>
      </c>
      <c r="R705" s="17">
        <v>1</v>
      </c>
      <c r="S705" s="17">
        <v>0.48683635988002799</v>
      </c>
      <c r="T705" s="17">
        <v>0.16339627581456601</v>
      </c>
      <c r="U705" s="17">
        <v>0.67061446711361805</v>
      </c>
      <c r="V705" s="17">
        <v>0.31926743713064099</v>
      </c>
      <c r="W705" s="17">
        <v>0.19933721089346601</v>
      </c>
      <c r="X705" s="17">
        <v>0.75011400330469802</v>
      </c>
      <c r="Y705" s="17">
        <v>0.26451373308544601</v>
      </c>
      <c r="Z705" s="17">
        <v>0.29399121648624799</v>
      </c>
      <c r="AA705" s="17">
        <v>0.68535047500120005</v>
      </c>
      <c r="AB705" s="17">
        <v>0</v>
      </c>
      <c r="AC705" s="17">
        <v>0.36722493592532601</v>
      </c>
      <c r="AD705" s="17"/>
      <c r="AE705" s="17">
        <v>0.41494632215539701</v>
      </c>
      <c r="AF705" s="17">
        <v>0.35399339966183402</v>
      </c>
    </row>
    <row r="706" spans="2:32" x14ac:dyDescent="0.5">
      <c r="B706" t="s">
        <v>288</v>
      </c>
      <c r="C706" s="17">
        <v>0.25832550095741202</v>
      </c>
      <c r="D706" s="17">
        <v>0.20118731753044999</v>
      </c>
      <c r="E706" s="17">
        <v>0.311175416205901</v>
      </c>
      <c r="F706" s="17"/>
      <c r="G706" s="17">
        <v>0.52701374877937901</v>
      </c>
      <c r="H706" s="17">
        <v>0.19685420767505099</v>
      </c>
      <c r="I706" s="17">
        <v>0.241165440875939</v>
      </c>
      <c r="J706" s="17">
        <v>0.28159625434679902</v>
      </c>
      <c r="K706" s="17">
        <v>0.26202511026283398</v>
      </c>
      <c r="L706" s="17">
        <v>0.52311581547694497</v>
      </c>
      <c r="M706" s="17"/>
      <c r="N706" s="17">
        <v>0.213017078545366</v>
      </c>
      <c r="O706" s="17">
        <v>0.250738797792115</v>
      </c>
      <c r="P706" s="17">
        <v>0</v>
      </c>
      <c r="Q706" s="17">
        <v>0.21872783513039001</v>
      </c>
      <c r="R706" s="17">
        <v>0</v>
      </c>
      <c r="S706" s="17">
        <v>0</v>
      </c>
      <c r="T706" s="17">
        <v>0.395325425142599</v>
      </c>
      <c r="U706" s="17">
        <v>0.329385532886382</v>
      </c>
      <c r="V706" s="17">
        <v>0.18858533590399401</v>
      </c>
      <c r="W706" s="17">
        <v>0.373696458375818</v>
      </c>
      <c r="X706" s="17">
        <v>0.13182958883048401</v>
      </c>
      <c r="Y706" s="17">
        <v>0.22983584446598401</v>
      </c>
      <c r="Z706" s="17">
        <v>0.50975677227478999</v>
      </c>
      <c r="AA706" s="17">
        <v>0</v>
      </c>
      <c r="AB706" s="17">
        <v>0</v>
      </c>
      <c r="AC706" s="17">
        <v>0.478369328977923</v>
      </c>
      <c r="AD706" s="17"/>
      <c r="AE706" s="17">
        <v>0.246384150451772</v>
      </c>
      <c r="AF706" s="17">
        <v>0.26714237283319298</v>
      </c>
    </row>
    <row r="707" spans="2:32" x14ac:dyDescent="0.5">
      <c r="B707" t="s">
        <v>99</v>
      </c>
      <c r="C707" s="17">
        <v>0.121557114948736</v>
      </c>
      <c r="D707" s="17">
        <v>0.28215470525730701</v>
      </c>
      <c r="E707" s="17">
        <v>-2.8519927718912499E-2</v>
      </c>
      <c r="F707" s="17"/>
      <c r="G707" s="17">
        <v>-0.166515089422411</v>
      </c>
      <c r="H707" s="17">
        <v>0.23172317401769901</v>
      </c>
      <c r="I707" s="17">
        <v>0.15010078117310699</v>
      </c>
      <c r="J707" s="17">
        <v>-2.3458183574917601E-3</v>
      </c>
      <c r="K707" s="17">
        <v>0.23760962456451401</v>
      </c>
      <c r="L707" s="17">
        <v>-4.6231630953890199E-2</v>
      </c>
      <c r="M707" s="17"/>
      <c r="N707" s="17">
        <v>0.23089986213199101</v>
      </c>
      <c r="O707" s="17">
        <v>0.25342467089321302</v>
      </c>
      <c r="P707" s="17">
        <v>0.64466686579576604</v>
      </c>
      <c r="Q707" s="17">
        <v>-9.7180585490631105E-2</v>
      </c>
      <c r="R707" s="17">
        <v>1</v>
      </c>
      <c r="S707" s="17">
        <v>0.48683635988002799</v>
      </c>
      <c r="T707" s="17">
        <v>-0.23192914932803399</v>
      </c>
      <c r="U707" s="17">
        <v>0.34122893422723599</v>
      </c>
      <c r="V707" s="17">
        <v>0.130682101226647</v>
      </c>
      <c r="W707" s="17">
        <v>-0.17435924748235199</v>
      </c>
      <c r="X707" s="17">
        <v>0.618284414474215</v>
      </c>
      <c r="Y707" s="17">
        <v>3.4677888619461701E-2</v>
      </c>
      <c r="Z707" s="17">
        <v>-0.21576555578854101</v>
      </c>
      <c r="AA707" s="17">
        <v>0.68535047500120005</v>
      </c>
      <c r="AB707" s="17">
        <v>0</v>
      </c>
      <c r="AC707" s="17">
        <v>-0.111144393052597</v>
      </c>
      <c r="AD707" s="17"/>
      <c r="AE707" s="17">
        <v>0.168562171703624</v>
      </c>
      <c r="AF707" s="17">
        <v>8.6851026828640196E-2</v>
      </c>
    </row>
    <row r="708" spans="2:32" x14ac:dyDescent="0.5">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c r="AD708" s="17"/>
      <c r="AE708" s="17"/>
      <c r="AF708" s="17"/>
    </row>
    <row r="709" spans="2:32" x14ac:dyDescent="0.5">
      <c r="B709" s="6" t="s">
        <v>306</v>
      </c>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c r="AD709" s="17"/>
      <c r="AE709" s="17"/>
      <c r="AF709" s="17"/>
    </row>
    <row r="710" spans="2:32" x14ac:dyDescent="0.5">
      <c r="B710" s="24" t="s">
        <v>57</v>
      </c>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c r="AD710" s="17"/>
      <c r="AE710" s="17"/>
      <c r="AF710" s="17"/>
    </row>
    <row r="711" spans="2:32" x14ac:dyDescent="0.5">
      <c r="B711" t="s">
        <v>282</v>
      </c>
      <c r="C711" s="17">
        <v>0.44687532052214302</v>
      </c>
      <c r="D711" s="17">
        <v>0.44695190932671502</v>
      </c>
      <c r="E711" s="17">
        <v>0.446691143216153</v>
      </c>
      <c r="F711" s="17"/>
      <c r="G711" s="17">
        <v>0.39315304108648802</v>
      </c>
      <c r="H711" s="17">
        <v>0.38720872382719201</v>
      </c>
      <c r="I711" s="17">
        <v>0.445245892839503</v>
      </c>
      <c r="J711" s="17">
        <v>0.39527904024551802</v>
      </c>
      <c r="K711" s="17">
        <v>0.48348454426841297</v>
      </c>
      <c r="L711" s="17">
        <v>0.50710144946695501</v>
      </c>
      <c r="M711" s="17"/>
      <c r="N711" s="17">
        <v>0.41534332040422101</v>
      </c>
      <c r="O711" s="17">
        <v>0.48993930697052701</v>
      </c>
      <c r="P711" s="17">
        <v>0.56581832252828901</v>
      </c>
      <c r="Q711" s="17">
        <v>0.47797846711700098</v>
      </c>
      <c r="R711" s="17">
        <v>0.61163843962664199</v>
      </c>
      <c r="S711" s="17">
        <v>0.42767949119481102</v>
      </c>
      <c r="T711" s="17">
        <v>0.45162850777295899</v>
      </c>
      <c r="U711" s="17">
        <v>0.44787945480636399</v>
      </c>
      <c r="V711" s="17">
        <v>0.36397341048472798</v>
      </c>
      <c r="W711" s="17">
        <v>0.41513338503374297</v>
      </c>
      <c r="X711" s="17">
        <v>0.42026240861893099</v>
      </c>
      <c r="Y711" s="17">
        <v>0.54498518077882996</v>
      </c>
      <c r="Z711" s="17">
        <v>0.41697499448810499</v>
      </c>
      <c r="AA711" s="17">
        <v>0.59427697610076002</v>
      </c>
      <c r="AB711" s="17">
        <v>0.47042134358260201</v>
      </c>
      <c r="AC711" s="17">
        <v>0.51297678717909201</v>
      </c>
      <c r="AD711" s="17"/>
      <c r="AE711" s="17">
        <v>0.38388894892223302</v>
      </c>
      <c r="AF711" s="17">
        <v>0.475572168136076</v>
      </c>
    </row>
    <row r="712" spans="2:32" x14ac:dyDescent="0.5">
      <c r="B712" t="s">
        <v>283</v>
      </c>
      <c r="C712" s="17">
        <v>0.41142242118072198</v>
      </c>
      <c r="D712" s="17">
        <v>0.41352397703643701</v>
      </c>
      <c r="E712" s="17">
        <v>0.40900235099252202</v>
      </c>
      <c r="F712" s="17"/>
      <c r="G712" s="17">
        <v>0.45667681091585299</v>
      </c>
      <c r="H712" s="17">
        <v>0.47198606541985</v>
      </c>
      <c r="I712" s="17">
        <v>0.35972131278158198</v>
      </c>
      <c r="J712" s="17">
        <v>0.43007457766121199</v>
      </c>
      <c r="K712" s="17">
        <v>0.38449726064274797</v>
      </c>
      <c r="L712" s="17">
        <v>0.39768751608695702</v>
      </c>
      <c r="M712" s="17"/>
      <c r="N712" s="17">
        <v>0.478930677811304</v>
      </c>
      <c r="O712" s="17">
        <v>0.38664046573954503</v>
      </c>
      <c r="P712" s="17">
        <v>0.31189382216410799</v>
      </c>
      <c r="Q712" s="17">
        <v>0.36878068429390998</v>
      </c>
      <c r="R712" s="17">
        <v>0.29165673756657901</v>
      </c>
      <c r="S712" s="17">
        <v>0.38281557235681701</v>
      </c>
      <c r="T712" s="17">
        <v>0.43784882706304601</v>
      </c>
      <c r="U712" s="17">
        <v>0.46040778868347199</v>
      </c>
      <c r="V712" s="17">
        <v>0.428508077745761</v>
      </c>
      <c r="W712" s="17">
        <v>0.40855460914033997</v>
      </c>
      <c r="X712" s="17">
        <v>0.48521718461468699</v>
      </c>
      <c r="Y712" s="17">
        <v>0.45501481922116999</v>
      </c>
      <c r="Z712" s="17">
        <v>0.43878889814878402</v>
      </c>
      <c r="AA712" s="17">
        <v>0.21100153095263</v>
      </c>
      <c r="AB712" s="17">
        <v>0.37521899666055702</v>
      </c>
      <c r="AC712" s="17">
        <v>0.37896894774752099</v>
      </c>
      <c r="AD712" s="17"/>
      <c r="AE712" s="17">
        <v>0.45176776781366901</v>
      </c>
      <c r="AF712" s="17">
        <v>0.39304091681956799</v>
      </c>
    </row>
    <row r="713" spans="2:32" x14ac:dyDescent="0.5">
      <c r="B713" t="s">
        <v>304</v>
      </c>
      <c r="C713" s="17">
        <v>0.10731221873593901</v>
      </c>
      <c r="D713" s="17">
        <v>0.11019903797908</v>
      </c>
      <c r="E713" s="17">
        <v>0.104952699002632</v>
      </c>
      <c r="F713" s="17"/>
      <c r="G713" s="17">
        <v>0.12590105410108399</v>
      </c>
      <c r="H713" s="17">
        <v>9.2112755334388202E-2</v>
      </c>
      <c r="I713" s="17">
        <v>0.147397048709486</v>
      </c>
      <c r="J713" s="17">
        <v>0.105867304556671</v>
      </c>
      <c r="K713" s="17">
        <v>0.10868793690919</v>
      </c>
      <c r="L713" s="17">
        <v>8.7050959647662393E-2</v>
      </c>
      <c r="M713" s="17"/>
      <c r="N713" s="17">
        <v>6.4884309377635396E-2</v>
      </c>
      <c r="O713" s="17">
        <v>6.7795023854624104E-2</v>
      </c>
      <c r="P713" s="17">
        <v>0.102846732870377</v>
      </c>
      <c r="Q713" s="17">
        <v>0.12337790236961201</v>
      </c>
      <c r="R713" s="17">
        <v>0</v>
      </c>
      <c r="S713" s="17">
        <v>0.15398291215457299</v>
      </c>
      <c r="T713" s="17">
        <v>9.7379352707411895E-2</v>
      </c>
      <c r="U713" s="17">
        <v>9.1712756510163695E-2</v>
      </c>
      <c r="V713" s="17">
        <v>0.18058357696359301</v>
      </c>
      <c r="W713" s="17">
        <v>0.14261979120622301</v>
      </c>
      <c r="X713" s="17">
        <v>7.5219844808554898E-2</v>
      </c>
      <c r="Y713" s="17">
        <v>0</v>
      </c>
      <c r="Z713" s="17">
        <v>0.12670023676232101</v>
      </c>
      <c r="AA713" s="17">
        <v>9.6906345238562494E-2</v>
      </c>
      <c r="AB713" s="17">
        <v>0.10841933586489801</v>
      </c>
      <c r="AC713" s="17">
        <v>0.108054265073387</v>
      </c>
      <c r="AD713" s="17"/>
      <c r="AE713" s="17">
        <v>0.12921490889801199</v>
      </c>
      <c r="AF713" s="17">
        <v>9.7333263829493005E-2</v>
      </c>
    </row>
    <row r="714" spans="2:32" x14ac:dyDescent="0.5">
      <c r="B714" t="s">
        <v>285</v>
      </c>
      <c r="C714" s="17">
        <v>1.7817282647252401E-2</v>
      </c>
      <c r="D714" s="17">
        <v>1.9660576742277499E-2</v>
      </c>
      <c r="E714" s="17">
        <v>1.61230589795795E-2</v>
      </c>
      <c r="F714" s="17"/>
      <c r="G714" s="17">
        <v>2.42690938965749E-2</v>
      </c>
      <c r="H714" s="17">
        <v>4.1798083200289403E-2</v>
      </c>
      <c r="I714" s="17">
        <v>3.9622008843677801E-2</v>
      </c>
      <c r="J714" s="17">
        <v>1.12062596474673E-2</v>
      </c>
      <c r="K714" s="17">
        <v>8.8007245087626407E-3</v>
      </c>
      <c r="L714" s="17">
        <v>0</v>
      </c>
      <c r="M714" s="17"/>
      <c r="N714" s="17">
        <v>0</v>
      </c>
      <c r="O714" s="17">
        <v>3.9386906605213497E-2</v>
      </c>
      <c r="P714" s="17">
        <v>0</v>
      </c>
      <c r="Q714" s="17">
        <v>0</v>
      </c>
      <c r="R714" s="17">
        <v>0</v>
      </c>
      <c r="S714" s="17">
        <v>3.5522024293798998E-2</v>
      </c>
      <c r="T714" s="17">
        <v>1.3143312456582901E-2</v>
      </c>
      <c r="U714" s="17">
        <v>0</v>
      </c>
      <c r="V714" s="17">
        <v>1.5204430887975301E-2</v>
      </c>
      <c r="W714" s="17">
        <v>1.48164935916806E-2</v>
      </c>
      <c r="X714" s="17">
        <v>1.9300561957826898E-2</v>
      </c>
      <c r="Y714" s="17">
        <v>0</v>
      </c>
      <c r="Z714" s="17">
        <v>1.7535870600790499E-2</v>
      </c>
      <c r="AA714" s="17">
        <v>6.6934303182441604E-2</v>
      </c>
      <c r="AB714" s="17">
        <v>4.5940323891943302E-2</v>
      </c>
      <c r="AC714" s="17">
        <v>0</v>
      </c>
      <c r="AD714" s="17"/>
      <c r="AE714" s="17">
        <v>2.09009678331963E-2</v>
      </c>
      <c r="AF714" s="17">
        <v>1.6412343108387101E-2</v>
      </c>
    </row>
    <row r="715" spans="2:32" x14ac:dyDescent="0.5">
      <c r="B715" t="s">
        <v>286</v>
      </c>
      <c r="C715" s="17">
        <v>5.9372253961679196E-3</v>
      </c>
      <c r="D715" s="17">
        <v>3.8403836426112001E-3</v>
      </c>
      <c r="E715" s="17">
        <v>7.9614603838550103E-3</v>
      </c>
      <c r="F715" s="17"/>
      <c r="G715" s="17">
        <v>0</v>
      </c>
      <c r="H715" s="17">
        <v>0</v>
      </c>
      <c r="I715" s="17">
        <v>0</v>
      </c>
      <c r="J715" s="17">
        <v>2.968850636644E-2</v>
      </c>
      <c r="K715" s="17">
        <v>5.5789977714654302E-3</v>
      </c>
      <c r="L715" s="17">
        <v>0</v>
      </c>
      <c r="M715" s="17"/>
      <c r="N715" s="17">
        <v>2.43277292896916E-2</v>
      </c>
      <c r="O715" s="17">
        <v>5.3927729521803403E-3</v>
      </c>
      <c r="P715" s="17">
        <v>0</v>
      </c>
      <c r="Q715" s="17">
        <v>0</v>
      </c>
      <c r="R715" s="17">
        <v>0</v>
      </c>
      <c r="S715" s="17">
        <v>0</v>
      </c>
      <c r="T715" s="17">
        <v>0</v>
      </c>
      <c r="U715" s="17">
        <v>0</v>
      </c>
      <c r="V715" s="17">
        <v>0</v>
      </c>
      <c r="W715" s="17">
        <v>4.7233374424720297E-3</v>
      </c>
      <c r="X715" s="17">
        <v>0</v>
      </c>
      <c r="Y715" s="17">
        <v>0</v>
      </c>
      <c r="Z715" s="17">
        <v>0</v>
      </c>
      <c r="AA715" s="17">
        <v>3.08808445256065E-2</v>
      </c>
      <c r="AB715" s="17">
        <v>0</v>
      </c>
      <c r="AC715" s="17">
        <v>0</v>
      </c>
      <c r="AD715" s="17"/>
      <c r="AE715" s="17">
        <v>1.04166260735761E-2</v>
      </c>
      <c r="AF715" s="17">
        <v>3.8963921908858998E-3</v>
      </c>
    </row>
    <row r="716" spans="2:32" x14ac:dyDescent="0.5">
      <c r="B716" t="s">
        <v>230</v>
      </c>
      <c r="C716" s="17">
        <v>1.06355315177752E-2</v>
      </c>
      <c r="D716" s="17">
        <v>5.8241152728791597E-3</v>
      </c>
      <c r="E716" s="17">
        <v>1.52692874252591E-2</v>
      </c>
      <c r="F716" s="17"/>
      <c r="G716" s="17">
        <v>0</v>
      </c>
      <c r="H716" s="17">
        <v>6.89437221828108E-3</v>
      </c>
      <c r="I716" s="17">
        <v>8.0137368257517608E-3</v>
      </c>
      <c r="J716" s="17">
        <v>2.7884311522690799E-2</v>
      </c>
      <c r="K716" s="17">
        <v>8.9505358994199195E-3</v>
      </c>
      <c r="L716" s="17">
        <v>8.1600747984260005E-3</v>
      </c>
      <c r="M716" s="17"/>
      <c r="N716" s="17">
        <v>1.6513963117147801E-2</v>
      </c>
      <c r="O716" s="17">
        <v>1.0845523877909701E-2</v>
      </c>
      <c r="P716" s="17">
        <v>1.9441122437226E-2</v>
      </c>
      <c r="Q716" s="17">
        <v>2.98629462194781E-2</v>
      </c>
      <c r="R716" s="17">
        <v>9.6704822806779306E-2</v>
      </c>
      <c r="S716" s="17">
        <v>0</v>
      </c>
      <c r="T716" s="17">
        <v>0</v>
      </c>
      <c r="U716" s="17">
        <v>0</v>
      </c>
      <c r="V716" s="17">
        <v>1.17305039179431E-2</v>
      </c>
      <c r="W716" s="17">
        <v>1.41523835855413E-2</v>
      </c>
      <c r="X716" s="17">
        <v>0</v>
      </c>
      <c r="Y716" s="17">
        <v>0</v>
      </c>
      <c r="Z716" s="17">
        <v>0</v>
      </c>
      <c r="AA716" s="17">
        <v>0</v>
      </c>
      <c r="AB716" s="17">
        <v>0</v>
      </c>
      <c r="AC716" s="17">
        <v>0</v>
      </c>
      <c r="AD716" s="17"/>
      <c r="AE716" s="17">
        <v>3.8107804593128501E-3</v>
      </c>
      <c r="AF716" s="17">
        <v>1.374491591559E-2</v>
      </c>
    </row>
    <row r="717" spans="2:32" x14ac:dyDescent="0.5">
      <c r="B717" t="s">
        <v>287</v>
      </c>
      <c r="C717" s="17">
        <v>0.85829774170286499</v>
      </c>
      <c r="D717" s="17">
        <v>0.86047588636315198</v>
      </c>
      <c r="E717" s="17">
        <v>0.85569349420867502</v>
      </c>
      <c r="F717" s="17"/>
      <c r="G717" s="17">
        <v>0.84982985200234096</v>
      </c>
      <c r="H717" s="17">
        <v>0.85919478924704096</v>
      </c>
      <c r="I717" s="17">
        <v>0.80496720562108504</v>
      </c>
      <c r="J717" s="17">
        <v>0.82535361790673101</v>
      </c>
      <c r="K717" s="17">
        <v>0.86798180491116195</v>
      </c>
      <c r="L717" s="17">
        <v>0.90478896555391097</v>
      </c>
      <c r="M717" s="17"/>
      <c r="N717" s="17">
        <v>0.894273998215525</v>
      </c>
      <c r="O717" s="17">
        <v>0.87657977271007304</v>
      </c>
      <c r="P717" s="17">
        <v>0.877712144692397</v>
      </c>
      <c r="Q717" s="17">
        <v>0.84675915141090996</v>
      </c>
      <c r="R717" s="17">
        <v>0.90329517719322105</v>
      </c>
      <c r="S717" s="17">
        <v>0.81049506355162804</v>
      </c>
      <c r="T717" s="17">
        <v>0.889477334836005</v>
      </c>
      <c r="U717" s="17">
        <v>0.90828724348983603</v>
      </c>
      <c r="V717" s="17">
        <v>0.79248148823048903</v>
      </c>
      <c r="W717" s="17">
        <v>0.823687994174083</v>
      </c>
      <c r="X717" s="17">
        <v>0.90547959323361804</v>
      </c>
      <c r="Y717" s="17">
        <v>1</v>
      </c>
      <c r="Z717" s="17">
        <v>0.85576389263688901</v>
      </c>
      <c r="AA717" s="17">
        <v>0.80527850705338899</v>
      </c>
      <c r="AB717" s="17">
        <v>0.84564034024315904</v>
      </c>
      <c r="AC717" s="17">
        <v>0.891945734926613</v>
      </c>
      <c r="AD717" s="17"/>
      <c r="AE717" s="17">
        <v>0.83565671673590303</v>
      </c>
      <c r="AF717" s="17">
        <v>0.86861308495564404</v>
      </c>
    </row>
    <row r="718" spans="2:32" x14ac:dyDescent="0.5">
      <c r="B718" t="s">
        <v>288</v>
      </c>
      <c r="C718" s="17">
        <v>2.3754508043420299E-2</v>
      </c>
      <c r="D718" s="17">
        <v>2.3500960384888699E-2</v>
      </c>
      <c r="E718" s="17">
        <v>2.40845193634345E-2</v>
      </c>
      <c r="F718" s="17"/>
      <c r="G718" s="17">
        <v>2.42690938965749E-2</v>
      </c>
      <c r="H718" s="17">
        <v>4.1798083200289403E-2</v>
      </c>
      <c r="I718" s="17">
        <v>3.9622008843677801E-2</v>
      </c>
      <c r="J718" s="17">
        <v>4.0894766013907298E-2</v>
      </c>
      <c r="K718" s="17">
        <v>1.43797222802281E-2</v>
      </c>
      <c r="L718" s="17">
        <v>0</v>
      </c>
      <c r="M718" s="17"/>
      <c r="N718" s="17">
        <v>2.43277292896916E-2</v>
      </c>
      <c r="O718" s="17">
        <v>4.4779679557393801E-2</v>
      </c>
      <c r="P718" s="17">
        <v>0</v>
      </c>
      <c r="Q718" s="17">
        <v>0</v>
      </c>
      <c r="R718" s="17">
        <v>0</v>
      </c>
      <c r="S718" s="17">
        <v>3.5522024293798998E-2</v>
      </c>
      <c r="T718" s="17">
        <v>1.3143312456582901E-2</v>
      </c>
      <c r="U718" s="17">
        <v>0</v>
      </c>
      <c r="V718" s="17">
        <v>1.5204430887975301E-2</v>
      </c>
      <c r="W718" s="17">
        <v>1.9539831034152601E-2</v>
      </c>
      <c r="X718" s="17">
        <v>1.9300561957826898E-2</v>
      </c>
      <c r="Y718" s="17">
        <v>0</v>
      </c>
      <c r="Z718" s="17">
        <v>1.7535870600790499E-2</v>
      </c>
      <c r="AA718" s="17">
        <v>9.7815147708048097E-2</v>
      </c>
      <c r="AB718" s="17">
        <v>4.5940323891943302E-2</v>
      </c>
      <c r="AC718" s="17">
        <v>0</v>
      </c>
      <c r="AD718" s="17"/>
      <c r="AE718" s="17">
        <v>3.1317593906772398E-2</v>
      </c>
      <c r="AF718" s="17">
        <v>2.0308735299273E-2</v>
      </c>
    </row>
    <row r="719" spans="2:32" x14ac:dyDescent="0.5">
      <c r="B719" t="s">
        <v>99</v>
      </c>
      <c r="C719" s="17">
        <v>0.83454323365944505</v>
      </c>
      <c r="D719" s="17">
        <v>0.83697492597826395</v>
      </c>
      <c r="E719" s="17">
        <v>0.83160897484523999</v>
      </c>
      <c r="F719" s="17"/>
      <c r="G719" s="17">
        <v>0.82556075810576601</v>
      </c>
      <c r="H719" s="17">
        <v>0.81739670604675196</v>
      </c>
      <c r="I719" s="17">
        <v>0.76534519677740698</v>
      </c>
      <c r="J719" s="17">
        <v>0.78445885189282305</v>
      </c>
      <c r="K719" s="17">
        <v>0.85360208263093396</v>
      </c>
      <c r="L719" s="17">
        <v>0.90478896555391097</v>
      </c>
      <c r="M719" s="17"/>
      <c r="N719" s="17">
        <v>0.86994626892583404</v>
      </c>
      <c r="O719" s="17">
        <v>0.831800093152679</v>
      </c>
      <c r="P719" s="17">
        <v>0.877712144692397</v>
      </c>
      <c r="Q719" s="17">
        <v>0.84675915141090996</v>
      </c>
      <c r="R719" s="17">
        <v>0.90329517719322105</v>
      </c>
      <c r="S719" s="17">
        <v>0.77497303925782901</v>
      </c>
      <c r="T719" s="17">
        <v>0.87633402237942204</v>
      </c>
      <c r="U719" s="17">
        <v>0.90828724348983603</v>
      </c>
      <c r="V719" s="17">
        <v>0.77727705734251396</v>
      </c>
      <c r="W719" s="17">
        <v>0.80414816313993098</v>
      </c>
      <c r="X719" s="17">
        <v>0.88617903127579101</v>
      </c>
      <c r="Y719" s="17">
        <v>1</v>
      </c>
      <c r="Z719" s="17">
        <v>0.83822802203609803</v>
      </c>
      <c r="AA719" s="17">
        <v>0.70746335934534099</v>
      </c>
      <c r="AB719" s="17">
        <v>0.79970001635121502</v>
      </c>
      <c r="AC719" s="17">
        <v>0.891945734926613</v>
      </c>
      <c r="AD719" s="17"/>
      <c r="AE719" s="17">
        <v>0.80433912282913</v>
      </c>
      <c r="AF719" s="17">
        <v>0.84830434965637103</v>
      </c>
    </row>
    <row r="720" spans="2:32" x14ac:dyDescent="0.5">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c r="AD720" s="17"/>
      <c r="AE720" s="17"/>
      <c r="AF720" s="17"/>
    </row>
    <row r="721" spans="2:32" x14ac:dyDescent="0.5">
      <c r="B721" s="6" t="s">
        <v>307</v>
      </c>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c r="AD721" s="17"/>
      <c r="AE721" s="17"/>
      <c r="AF721" s="17"/>
    </row>
    <row r="722" spans="2:32" x14ac:dyDescent="0.5">
      <c r="B722" s="24" t="s">
        <v>57</v>
      </c>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c r="AD722" s="17"/>
      <c r="AE722" s="17"/>
      <c r="AF722" s="17"/>
    </row>
    <row r="723" spans="2:32" x14ac:dyDescent="0.5">
      <c r="B723" t="s">
        <v>282</v>
      </c>
      <c r="C723" s="17">
        <v>0.48483938270573801</v>
      </c>
      <c r="D723" s="17">
        <v>0.43843923741068502</v>
      </c>
      <c r="E723" s="17">
        <v>0.52724041419066103</v>
      </c>
      <c r="F723" s="17"/>
      <c r="G723" s="17">
        <v>0.38002754890343998</v>
      </c>
      <c r="H723" s="17">
        <v>0.37777215875714898</v>
      </c>
      <c r="I723" s="17">
        <v>0.41669631788586198</v>
      </c>
      <c r="J723" s="17">
        <v>0.450766109706905</v>
      </c>
      <c r="K723" s="17">
        <v>0.63272573439497104</v>
      </c>
      <c r="L723" s="17">
        <v>0.53871504170100704</v>
      </c>
      <c r="M723" s="17"/>
      <c r="N723" s="17">
        <v>0.44644316709061799</v>
      </c>
      <c r="O723" s="17">
        <v>0.45913133670159401</v>
      </c>
      <c r="P723" s="17">
        <v>0.50584099256830894</v>
      </c>
      <c r="Q723" s="17">
        <v>0.51105096223869795</v>
      </c>
      <c r="R723" s="17">
        <v>0.31577036526109697</v>
      </c>
      <c r="S723" s="17">
        <v>0.58670913339280495</v>
      </c>
      <c r="T723" s="17">
        <v>0.499442792758167</v>
      </c>
      <c r="U723" s="17">
        <v>0.54275980678855595</v>
      </c>
      <c r="V723" s="17">
        <v>0.45059343093284299</v>
      </c>
      <c r="W723" s="17">
        <v>0.51595570381308797</v>
      </c>
      <c r="X723" s="17">
        <v>0.50989328334592698</v>
      </c>
      <c r="Y723" s="17">
        <v>0.47187071448069201</v>
      </c>
      <c r="Z723" s="17">
        <v>0.46559345196252899</v>
      </c>
      <c r="AA723" s="17">
        <v>0.44909460845382898</v>
      </c>
      <c r="AB723" s="17">
        <v>0.54267258458135004</v>
      </c>
      <c r="AC723" s="17">
        <v>0.47522386131041899</v>
      </c>
      <c r="AD723" s="17"/>
      <c r="AE723" s="17">
        <v>0.51680744573803294</v>
      </c>
      <c r="AF723" s="17">
        <v>0.47027460289626499</v>
      </c>
    </row>
    <row r="724" spans="2:32" x14ac:dyDescent="0.5">
      <c r="B724" t="s">
        <v>283</v>
      </c>
      <c r="C724" s="17">
        <v>0.37927126997731903</v>
      </c>
      <c r="D724" s="17">
        <v>0.39251050600113402</v>
      </c>
      <c r="E724" s="17">
        <v>0.368032612466062</v>
      </c>
      <c r="F724" s="17"/>
      <c r="G724" s="17">
        <v>0.45664724523932498</v>
      </c>
      <c r="H724" s="17">
        <v>0.44059682457638799</v>
      </c>
      <c r="I724" s="17">
        <v>0.39158119993138701</v>
      </c>
      <c r="J724" s="17">
        <v>0.37915575376834498</v>
      </c>
      <c r="K724" s="17">
        <v>0.28251601087193001</v>
      </c>
      <c r="L724" s="17">
        <v>0.37840261268486702</v>
      </c>
      <c r="M724" s="17"/>
      <c r="N724" s="17">
        <v>0.37322707413933798</v>
      </c>
      <c r="O724" s="17">
        <v>0.38768470269421201</v>
      </c>
      <c r="P724" s="17">
        <v>0.39749652662097901</v>
      </c>
      <c r="Q724" s="17">
        <v>0.30285357387244399</v>
      </c>
      <c r="R724" s="17">
        <v>0.49646282876241299</v>
      </c>
      <c r="S724" s="17">
        <v>0.37776884231339602</v>
      </c>
      <c r="T724" s="17">
        <v>0.35163738628102598</v>
      </c>
      <c r="U724" s="17">
        <v>0.31691516994039598</v>
      </c>
      <c r="V724" s="17">
        <v>0.381757680959317</v>
      </c>
      <c r="W724" s="17">
        <v>0.37265726352790302</v>
      </c>
      <c r="X724" s="17">
        <v>0.35647151493669998</v>
      </c>
      <c r="Y724" s="17">
        <v>0.52812928551930804</v>
      </c>
      <c r="Z724" s="17">
        <v>0.44494484175160598</v>
      </c>
      <c r="AA724" s="17">
        <v>0.44320056015637199</v>
      </c>
      <c r="AB724" s="17">
        <v>0.34050044676475699</v>
      </c>
      <c r="AC724" s="17">
        <v>0.39243252835352799</v>
      </c>
      <c r="AD724" s="17"/>
      <c r="AE724" s="17">
        <v>0.34749244464956602</v>
      </c>
      <c r="AF724" s="17">
        <v>0.39374983231732802</v>
      </c>
    </row>
    <row r="725" spans="2:32" x14ac:dyDescent="0.5">
      <c r="B725" t="s">
        <v>304</v>
      </c>
      <c r="C725" s="17">
        <v>9.8655704227694194E-2</v>
      </c>
      <c r="D725" s="17">
        <v>0.14091298516738801</v>
      </c>
      <c r="E725" s="17">
        <v>5.8669466664912198E-2</v>
      </c>
      <c r="F725" s="17"/>
      <c r="G725" s="17">
        <v>0.15095405162497899</v>
      </c>
      <c r="H725" s="17">
        <v>0.13703640058247599</v>
      </c>
      <c r="I725" s="17">
        <v>0.12392854278161999</v>
      </c>
      <c r="J725" s="17">
        <v>0.112669165302499</v>
      </c>
      <c r="K725" s="17">
        <v>6.29057668775381E-2</v>
      </c>
      <c r="L725" s="17">
        <v>6.0784337039718903E-2</v>
      </c>
      <c r="M725" s="17"/>
      <c r="N725" s="17">
        <v>0.13139858254816</v>
      </c>
      <c r="O725" s="17">
        <v>0.103291213260899</v>
      </c>
      <c r="P725" s="17">
        <v>7.7221358373485399E-2</v>
      </c>
      <c r="Q725" s="17">
        <v>9.3711490006239406E-2</v>
      </c>
      <c r="R725" s="17">
        <v>9.1061983169710106E-2</v>
      </c>
      <c r="S725" s="17">
        <v>3.5522024293798998E-2</v>
      </c>
      <c r="T725" s="17">
        <v>9.9249822425260703E-2</v>
      </c>
      <c r="U725" s="17">
        <v>0.14032502327104801</v>
      </c>
      <c r="V725" s="17">
        <v>0.12704885913268901</v>
      </c>
      <c r="W725" s="17">
        <v>7.8361546837041496E-2</v>
      </c>
      <c r="X725" s="17">
        <v>0.133635201717372</v>
      </c>
      <c r="Y725" s="17">
        <v>0</v>
      </c>
      <c r="Z725" s="17">
        <v>5.2860764234807699E-2</v>
      </c>
      <c r="AA725" s="17">
        <v>7.6823986864192798E-2</v>
      </c>
      <c r="AB725" s="17">
        <v>0.116826968653893</v>
      </c>
      <c r="AC725" s="17">
        <v>9.4276919724445601E-2</v>
      </c>
      <c r="AD725" s="17"/>
      <c r="AE725" s="17">
        <v>9.4097003874508395E-2</v>
      </c>
      <c r="AF725" s="17">
        <v>0.10073266668846199</v>
      </c>
    </row>
    <row r="726" spans="2:32" x14ac:dyDescent="0.5">
      <c r="B726" t="s">
        <v>285</v>
      </c>
      <c r="C726" s="17">
        <v>1.55832431708044E-2</v>
      </c>
      <c r="D726" s="17">
        <v>1.6621740938473999E-2</v>
      </c>
      <c r="E726" s="17">
        <v>1.4649249375735701E-2</v>
      </c>
      <c r="F726" s="17"/>
      <c r="G726" s="17">
        <v>1.23711542322555E-2</v>
      </c>
      <c r="H726" s="17">
        <v>3.7700243865706001E-2</v>
      </c>
      <c r="I726" s="17">
        <v>4.63639042174692E-2</v>
      </c>
      <c r="J726" s="17">
        <v>5.1457626511007297E-3</v>
      </c>
      <c r="K726" s="17">
        <v>5.7313047714014102E-3</v>
      </c>
      <c r="L726" s="17">
        <v>0</v>
      </c>
      <c r="M726" s="17"/>
      <c r="N726" s="17">
        <v>1.57064419122066E-2</v>
      </c>
      <c r="O726" s="17">
        <v>3.30508858269759E-2</v>
      </c>
      <c r="P726" s="17">
        <v>0</v>
      </c>
      <c r="Q726" s="17">
        <v>3.17987457748257E-2</v>
      </c>
      <c r="R726" s="17">
        <v>0</v>
      </c>
      <c r="S726" s="17">
        <v>0</v>
      </c>
      <c r="T726" s="17">
        <v>1.3143312456582901E-2</v>
      </c>
      <c r="U726" s="17">
        <v>0</v>
      </c>
      <c r="V726" s="17">
        <v>1.5204430887975301E-2</v>
      </c>
      <c r="W726" s="17">
        <v>9.53523405065476E-3</v>
      </c>
      <c r="X726" s="17">
        <v>0</v>
      </c>
      <c r="Y726" s="17">
        <v>0</v>
      </c>
      <c r="Z726" s="17">
        <v>3.66009420510576E-2</v>
      </c>
      <c r="AA726" s="17">
        <v>0</v>
      </c>
      <c r="AB726" s="17">
        <v>0</v>
      </c>
      <c r="AC726" s="17">
        <v>3.8066690611607702E-2</v>
      </c>
      <c r="AD726" s="17"/>
      <c r="AE726" s="17">
        <v>2.4254873018383801E-2</v>
      </c>
      <c r="AF726" s="17">
        <v>1.1632413269360001E-2</v>
      </c>
    </row>
    <row r="727" spans="2:32" x14ac:dyDescent="0.5">
      <c r="B727" t="s">
        <v>286</v>
      </c>
      <c r="C727" s="17">
        <v>6.0632464040227697E-3</v>
      </c>
      <c r="D727" s="17">
        <v>4.09585738252311E-3</v>
      </c>
      <c r="E727" s="17">
        <v>7.9643338510567603E-3</v>
      </c>
      <c r="F727" s="17"/>
      <c r="G727" s="17">
        <v>0</v>
      </c>
      <c r="H727" s="17">
        <v>0</v>
      </c>
      <c r="I727" s="17">
        <v>1.3416298357910699E-2</v>
      </c>
      <c r="J727" s="17">
        <v>1.83772018553977E-2</v>
      </c>
      <c r="K727" s="17">
        <v>0</v>
      </c>
      <c r="L727" s="17">
        <v>3.8846812007669899E-3</v>
      </c>
      <c r="M727" s="17"/>
      <c r="N727" s="17">
        <v>1.6710771192529901E-2</v>
      </c>
      <c r="O727" s="17">
        <v>0</v>
      </c>
      <c r="P727" s="17">
        <v>0</v>
      </c>
      <c r="Q727" s="17">
        <v>0</v>
      </c>
      <c r="R727" s="17">
        <v>0</v>
      </c>
      <c r="S727" s="17">
        <v>0</v>
      </c>
      <c r="T727" s="17">
        <v>2.6286624913165701E-2</v>
      </c>
      <c r="U727" s="17">
        <v>0</v>
      </c>
      <c r="V727" s="17">
        <v>0</v>
      </c>
      <c r="W727" s="17">
        <v>4.7351578528150896E-3</v>
      </c>
      <c r="X727" s="17">
        <v>0</v>
      </c>
      <c r="Y727" s="17">
        <v>0</v>
      </c>
      <c r="Z727" s="17">
        <v>0</v>
      </c>
      <c r="AA727" s="17">
        <v>3.08808445256065E-2</v>
      </c>
      <c r="AB727" s="17">
        <v>0</v>
      </c>
      <c r="AC727" s="17">
        <v>0</v>
      </c>
      <c r="AD727" s="17"/>
      <c r="AE727" s="17">
        <v>1.3537452260196E-2</v>
      </c>
      <c r="AF727" s="17">
        <v>2.6579677533936298E-3</v>
      </c>
    </row>
    <row r="728" spans="2:32" x14ac:dyDescent="0.5">
      <c r="B728" t="s">
        <v>230</v>
      </c>
      <c r="C728" s="17">
        <v>1.55871535144213E-2</v>
      </c>
      <c r="D728" s="17">
        <v>7.4196730997956699E-3</v>
      </c>
      <c r="E728" s="17">
        <v>2.3443923451572299E-2</v>
      </c>
      <c r="F728" s="17"/>
      <c r="G728" s="17">
        <v>0</v>
      </c>
      <c r="H728" s="17">
        <v>6.89437221828108E-3</v>
      </c>
      <c r="I728" s="17">
        <v>8.0137368257517608E-3</v>
      </c>
      <c r="J728" s="17">
        <v>3.3886006715752398E-2</v>
      </c>
      <c r="K728" s="17">
        <v>1.6121183084159E-2</v>
      </c>
      <c r="L728" s="17">
        <v>1.82133273736402E-2</v>
      </c>
      <c r="M728" s="17"/>
      <c r="N728" s="17">
        <v>1.6513963117147801E-2</v>
      </c>
      <c r="O728" s="17">
        <v>1.6841861516318501E-2</v>
      </c>
      <c r="P728" s="17">
        <v>1.9441122437226E-2</v>
      </c>
      <c r="Q728" s="17">
        <v>6.0585228107792898E-2</v>
      </c>
      <c r="R728" s="17">
        <v>9.6704822806779306E-2</v>
      </c>
      <c r="S728" s="17">
        <v>0</v>
      </c>
      <c r="T728" s="17">
        <v>1.0240061165797501E-2</v>
      </c>
      <c r="U728" s="17">
        <v>0</v>
      </c>
      <c r="V728" s="17">
        <v>2.5395598087176102E-2</v>
      </c>
      <c r="W728" s="17">
        <v>1.8755093918498E-2</v>
      </c>
      <c r="X728" s="17">
        <v>0</v>
      </c>
      <c r="Y728" s="17">
        <v>0</v>
      </c>
      <c r="Z728" s="17">
        <v>0</v>
      </c>
      <c r="AA728" s="17">
        <v>0</v>
      </c>
      <c r="AB728" s="17">
        <v>0</v>
      </c>
      <c r="AC728" s="17">
        <v>0</v>
      </c>
      <c r="AD728" s="17"/>
      <c r="AE728" s="17">
        <v>3.8107804593128501E-3</v>
      </c>
      <c r="AF728" s="17">
        <v>2.0952517075191301E-2</v>
      </c>
    </row>
    <row r="729" spans="2:32" x14ac:dyDescent="0.5">
      <c r="B729" t="s">
        <v>287</v>
      </c>
      <c r="C729" s="17">
        <v>0.86411065268305698</v>
      </c>
      <c r="D729" s="17">
        <v>0.83094974341181904</v>
      </c>
      <c r="E729" s="17">
        <v>0.89527302665672304</v>
      </c>
      <c r="F729" s="17"/>
      <c r="G729" s="17">
        <v>0.83667479414276502</v>
      </c>
      <c r="H729" s="17">
        <v>0.81836898333353703</v>
      </c>
      <c r="I729" s="17">
        <v>0.80827751781724899</v>
      </c>
      <c r="J729" s="17">
        <v>0.82992186347524999</v>
      </c>
      <c r="K729" s="17">
        <v>0.91524174526690105</v>
      </c>
      <c r="L729" s="17">
        <v>0.917117654385874</v>
      </c>
      <c r="M729" s="17"/>
      <c r="N729" s="17">
        <v>0.81967024122995502</v>
      </c>
      <c r="O729" s="17">
        <v>0.84681603939580596</v>
      </c>
      <c r="P729" s="17">
        <v>0.90333751918928895</v>
      </c>
      <c r="Q729" s="17">
        <v>0.813904536111142</v>
      </c>
      <c r="R729" s="17">
        <v>0.81223319402351102</v>
      </c>
      <c r="S729" s="17">
        <v>0.96447797570620097</v>
      </c>
      <c r="T729" s="17">
        <v>0.85108017903919297</v>
      </c>
      <c r="U729" s="17">
        <v>0.85967497672895199</v>
      </c>
      <c r="V729" s="17">
        <v>0.83235111189216004</v>
      </c>
      <c r="W729" s="17">
        <v>0.88861296734099104</v>
      </c>
      <c r="X729" s="17">
        <v>0.86636479828262802</v>
      </c>
      <c r="Y729" s="17">
        <v>1</v>
      </c>
      <c r="Z729" s="17">
        <v>0.91053829371413497</v>
      </c>
      <c r="AA729" s="17">
        <v>0.89229516861020097</v>
      </c>
      <c r="AB729" s="17">
        <v>0.88317303134610703</v>
      </c>
      <c r="AC729" s="17">
        <v>0.86765638966394698</v>
      </c>
      <c r="AD729" s="17"/>
      <c r="AE729" s="17">
        <v>0.86429989038759902</v>
      </c>
      <c r="AF729" s="17">
        <v>0.86402443521359396</v>
      </c>
    </row>
    <row r="730" spans="2:32" x14ac:dyDescent="0.5">
      <c r="B730" t="s">
        <v>288</v>
      </c>
      <c r="C730" s="17">
        <v>2.1646489574827201E-2</v>
      </c>
      <c r="D730" s="17">
        <v>2.0717598320997101E-2</v>
      </c>
      <c r="E730" s="17">
        <v>2.2613583226792501E-2</v>
      </c>
      <c r="F730" s="17"/>
      <c r="G730" s="17">
        <v>1.23711542322555E-2</v>
      </c>
      <c r="H730" s="17">
        <v>3.7700243865706001E-2</v>
      </c>
      <c r="I730" s="17">
        <v>5.9780202575379797E-2</v>
      </c>
      <c r="J730" s="17">
        <v>2.3522964506498399E-2</v>
      </c>
      <c r="K730" s="17">
        <v>5.7313047714014102E-3</v>
      </c>
      <c r="L730" s="17">
        <v>3.8846812007669899E-3</v>
      </c>
      <c r="M730" s="17"/>
      <c r="N730" s="17">
        <v>3.2417213104736498E-2</v>
      </c>
      <c r="O730" s="17">
        <v>3.30508858269759E-2</v>
      </c>
      <c r="P730" s="17">
        <v>0</v>
      </c>
      <c r="Q730" s="17">
        <v>3.17987457748257E-2</v>
      </c>
      <c r="R730" s="17">
        <v>0</v>
      </c>
      <c r="S730" s="17">
        <v>0</v>
      </c>
      <c r="T730" s="17">
        <v>3.9429937369748598E-2</v>
      </c>
      <c r="U730" s="17">
        <v>0</v>
      </c>
      <c r="V730" s="17">
        <v>1.5204430887975301E-2</v>
      </c>
      <c r="W730" s="17">
        <v>1.42703919034699E-2</v>
      </c>
      <c r="X730" s="17">
        <v>0</v>
      </c>
      <c r="Y730" s="17">
        <v>0</v>
      </c>
      <c r="Z730" s="17">
        <v>3.66009420510576E-2</v>
      </c>
      <c r="AA730" s="17">
        <v>3.08808445256065E-2</v>
      </c>
      <c r="AB730" s="17">
        <v>0</v>
      </c>
      <c r="AC730" s="17">
        <v>3.8066690611607702E-2</v>
      </c>
      <c r="AD730" s="17"/>
      <c r="AE730" s="17">
        <v>3.77923252785798E-2</v>
      </c>
      <c r="AF730" s="17">
        <v>1.4290381022753601E-2</v>
      </c>
    </row>
    <row r="731" spans="2:32" x14ac:dyDescent="0.5">
      <c r="B731" t="s">
        <v>99</v>
      </c>
      <c r="C731" s="17">
        <v>0.84246416310823002</v>
      </c>
      <c r="D731" s="17">
        <v>0.81023214509082198</v>
      </c>
      <c r="E731" s="17">
        <v>0.87265944342993096</v>
      </c>
      <c r="F731" s="17"/>
      <c r="G731" s="17">
        <v>0.82430363991051003</v>
      </c>
      <c r="H731" s="17">
        <v>0.780668739467831</v>
      </c>
      <c r="I731" s="17">
        <v>0.74849731524186902</v>
      </c>
      <c r="J731" s="17">
        <v>0.80639889896875205</v>
      </c>
      <c r="K731" s="17">
        <v>0.90951044049550001</v>
      </c>
      <c r="L731" s="17">
        <v>0.91323297318510699</v>
      </c>
      <c r="M731" s="17"/>
      <c r="N731" s="17">
        <v>0.78725302812521902</v>
      </c>
      <c r="O731" s="17">
        <v>0.81376515356883095</v>
      </c>
      <c r="P731" s="17">
        <v>0.90333751918928895</v>
      </c>
      <c r="Q731" s="17">
        <v>0.782105790336316</v>
      </c>
      <c r="R731" s="17">
        <v>0.81223319402351102</v>
      </c>
      <c r="S731" s="17">
        <v>0.96447797570620097</v>
      </c>
      <c r="T731" s="17">
        <v>0.81165024166944399</v>
      </c>
      <c r="U731" s="17">
        <v>0.85967497672895199</v>
      </c>
      <c r="V731" s="17">
        <v>0.81714668100418497</v>
      </c>
      <c r="W731" s="17">
        <v>0.87434257543752103</v>
      </c>
      <c r="X731" s="17">
        <v>0.86636479828262802</v>
      </c>
      <c r="Y731" s="17">
        <v>1</v>
      </c>
      <c r="Z731" s="17">
        <v>0.87393735166307696</v>
      </c>
      <c r="AA731" s="17">
        <v>0.86141432408459395</v>
      </c>
      <c r="AB731" s="17">
        <v>0.88317303134610703</v>
      </c>
      <c r="AC731" s="17">
        <v>0.82958969905233904</v>
      </c>
      <c r="AD731" s="17"/>
      <c r="AE731" s="17">
        <v>0.82650756510901902</v>
      </c>
      <c r="AF731" s="17">
        <v>0.84973405419084003</v>
      </c>
    </row>
    <row r="732" spans="2:32" x14ac:dyDescent="0.5">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c r="AD732" s="17"/>
      <c r="AE732" s="17"/>
      <c r="AF732" s="17"/>
    </row>
    <row r="733" spans="2:32" x14ac:dyDescent="0.5">
      <c r="B733" s="6" t="s">
        <v>308</v>
      </c>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c r="AD733" s="17"/>
      <c r="AE733" s="17"/>
      <c r="AF733" s="17"/>
    </row>
    <row r="734" spans="2:32" x14ac:dyDescent="0.5">
      <c r="B734" s="24" t="s">
        <v>57</v>
      </c>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c r="AD734" s="17"/>
      <c r="AE734" s="17"/>
      <c r="AF734" s="17"/>
    </row>
    <row r="735" spans="2:32" x14ac:dyDescent="0.5">
      <c r="B735" t="s">
        <v>282</v>
      </c>
      <c r="C735" s="17">
        <v>0.32991120738170299</v>
      </c>
      <c r="D735" s="17">
        <v>0.34445212695640698</v>
      </c>
      <c r="E735" s="17">
        <v>0.31354658936197199</v>
      </c>
      <c r="F735" s="17"/>
      <c r="G735" s="17">
        <v>0.26514040197666799</v>
      </c>
      <c r="H735" s="17">
        <v>0.34957913025639697</v>
      </c>
      <c r="I735" s="17">
        <v>0.35497464310278998</v>
      </c>
      <c r="J735" s="17">
        <v>0.30804173574828703</v>
      </c>
      <c r="K735" s="17">
        <v>0.33232180742414102</v>
      </c>
      <c r="L735" s="17">
        <v>0.33836444426797602</v>
      </c>
      <c r="M735" s="17"/>
      <c r="N735" s="17">
        <v>0.36259528611747899</v>
      </c>
      <c r="O735" s="17">
        <v>0.333286356662303</v>
      </c>
      <c r="P735" s="17">
        <v>0.30301660790402102</v>
      </c>
      <c r="Q735" s="17">
        <v>0.35149158885405901</v>
      </c>
      <c r="R735" s="17">
        <v>0.40758295383614801</v>
      </c>
      <c r="S735" s="17">
        <v>0.34389299574488003</v>
      </c>
      <c r="T735" s="17">
        <v>0.351081222016358</v>
      </c>
      <c r="U735" s="17">
        <v>0.41227681056924698</v>
      </c>
      <c r="V735" s="17">
        <v>0.26453951408540299</v>
      </c>
      <c r="W735" s="17">
        <v>0.31242411099290601</v>
      </c>
      <c r="X735" s="17">
        <v>0.28637476713656901</v>
      </c>
      <c r="Y735" s="17">
        <v>0.46784990126572901</v>
      </c>
      <c r="Z735" s="17">
        <v>0.32303699567806099</v>
      </c>
      <c r="AA735" s="17">
        <v>0.464335590928461</v>
      </c>
      <c r="AB735" s="17">
        <v>0.220528321072989</v>
      </c>
      <c r="AC735" s="17">
        <v>0.43434920327588</v>
      </c>
      <c r="AD735" s="17"/>
      <c r="AE735" s="17">
        <v>0.35120600527191898</v>
      </c>
      <c r="AF735" s="17">
        <v>0.32020921067189601</v>
      </c>
    </row>
    <row r="736" spans="2:32" x14ac:dyDescent="0.5">
      <c r="B736" t="s">
        <v>283</v>
      </c>
      <c r="C736" s="17">
        <v>0.44820898835341799</v>
      </c>
      <c r="D736" s="17">
        <v>0.44854655924307502</v>
      </c>
      <c r="E736" s="17">
        <v>0.44954516875619899</v>
      </c>
      <c r="F736" s="17"/>
      <c r="G736" s="17">
        <v>0.38116652833431403</v>
      </c>
      <c r="H736" s="17">
        <v>0.470380866452555</v>
      </c>
      <c r="I736" s="17">
        <v>0.37913945194544302</v>
      </c>
      <c r="J736" s="17">
        <v>0.45860774588481201</v>
      </c>
      <c r="K736" s="17">
        <v>0.48614413294782799</v>
      </c>
      <c r="L736" s="17">
        <v>0.46423970030101502</v>
      </c>
      <c r="M736" s="17"/>
      <c r="N736" s="17">
        <v>0.36726428396076699</v>
      </c>
      <c r="O736" s="17">
        <v>0.45912444121031298</v>
      </c>
      <c r="P736" s="17">
        <v>0.46652811304445202</v>
      </c>
      <c r="Q736" s="17">
        <v>0.40230481208883601</v>
      </c>
      <c r="R736" s="17">
        <v>0.27882878914619902</v>
      </c>
      <c r="S736" s="17">
        <v>0.38652038572202502</v>
      </c>
      <c r="T736" s="17">
        <v>0.40663591634339402</v>
      </c>
      <c r="U736" s="17">
        <v>0.44924086447123202</v>
      </c>
      <c r="V736" s="17">
        <v>0.50172979595993406</v>
      </c>
      <c r="W736" s="17">
        <v>0.48111703469724998</v>
      </c>
      <c r="X736" s="17">
        <v>0.52569903175935195</v>
      </c>
      <c r="Y736" s="17">
        <v>0.45213156775639202</v>
      </c>
      <c r="Z736" s="17">
        <v>0.486127476130437</v>
      </c>
      <c r="AA736" s="17">
        <v>0.31386229464183601</v>
      </c>
      <c r="AB736" s="17">
        <v>0.49236895372846101</v>
      </c>
      <c r="AC736" s="17">
        <v>0.43096414894635598</v>
      </c>
      <c r="AD736" s="17"/>
      <c r="AE736" s="17">
        <v>0.441044990193241</v>
      </c>
      <c r="AF736" s="17">
        <v>0.45147293511344</v>
      </c>
    </row>
    <row r="737" spans="2:32" x14ac:dyDescent="0.5">
      <c r="B737" t="s">
        <v>304</v>
      </c>
      <c r="C737" s="17">
        <v>0.165194818944567</v>
      </c>
      <c r="D737" s="17">
        <v>0.15762339519756799</v>
      </c>
      <c r="E737" s="17">
        <v>0.17303601606188199</v>
      </c>
      <c r="F737" s="17"/>
      <c r="G737" s="17">
        <v>0.30371596086375702</v>
      </c>
      <c r="H737" s="17">
        <v>0.13926777302955301</v>
      </c>
      <c r="I737" s="17">
        <v>0.197526994991713</v>
      </c>
      <c r="J737" s="17">
        <v>0.14456424557288</v>
      </c>
      <c r="K737" s="17">
        <v>0.13950111429956799</v>
      </c>
      <c r="L737" s="17">
        <v>0.14595655716919501</v>
      </c>
      <c r="M737" s="17"/>
      <c r="N737" s="17">
        <v>0.21290758431405701</v>
      </c>
      <c r="O737" s="17">
        <v>0.139190201647238</v>
      </c>
      <c r="P737" s="17">
        <v>0.168320407997959</v>
      </c>
      <c r="Q737" s="17">
        <v>0.185618370949311</v>
      </c>
      <c r="R737" s="17">
        <v>0.107350662983714</v>
      </c>
      <c r="S737" s="17">
        <v>0.19241294150444399</v>
      </c>
      <c r="T737" s="17">
        <v>0.205756175561285</v>
      </c>
      <c r="U737" s="17">
        <v>0.13848232495952101</v>
      </c>
      <c r="V737" s="17">
        <v>0.14735898354066099</v>
      </c>
      <c r="W737" s="17">
        <v>0.14995688196208101</v>
      </c>
      <c r="X737" s="17">
        <v>0.150459047871112</v>
      </c>
      <c r="Y737" s="17">
        <v>8.0018530977878893E-2</v>
      </c>
      <c r="Z737" s="17">
        <v>0.12272633398903</v>
      </c>
      <c r="AA737" s="17">
        <v>0.190921269904096</v>
      </c>
      <c r="AB737" s="17">
        <v>0.256813013413417</v>
      </c>
      <c r="AC737" s="17">
        <v>0.13468664777776301</v>
      </c>
      <c r="AD737" s="17"/>
      <c r="AE737" s="17">
        <v>0.148334952878619</v>
      </c>
      <c r="AF737" s="17">
        <v>0.17287624263982501</v>
      </c>
    </row>
    <row r="738" spans="2:32" x14ac:dyDescent="0.5">
      <c r="B738" t="s">
        <v>285</v>
      </c>
      <c r="C738" s="17">
        <v>2.2762134735326799E-2</v>
      </c>
      <c r="D738" s="17">
        <v>3.0947316508913698E-2</v>
      </c>
      <c r="E738" s="17">
        <v>1.5030367230494101E-2</v>
      </c>
      <c r="F738" s="17"/>
      <c r="G738" s="17">
        <v>3.9361538578532598E-2</v>
      </c>
      <c r="H738" s="17">
        <v>2.6869623980094501E-2</v>
      </c>
      <c r="I738" s="17">
        <v>4.8327470802797402E-2</v>
      </c>
      <c r="J738" s="17">
        <v>1.9536141618124801E-2</v>
      </c>
      <c r="K738" s="17">
        <v>9.2799654465675705E-3</v>
      </c>
      <c r="L738" s="17">
        <v>1.17594753872653E-2</v>
      </c>
      <c r="M738" s="17"/>
      <c r="N738" s="17">
        <v>0</v>
      </c>
      <c r="O738" s="17">
        <v>3.34801382651531E-2</v>
      </c>
      <c r="P738" s="17">
        <v>0</v>
      </c>
      <c r="Q738" s="17">
        <v>0</v>
      </c>
      <c r="R738" s="17">
        <v>0</v>
      </c>
      <c r="S738" s="17">
        <v>3.5522024293798998E-2</v>
      </c>
      <c r="T738" s="17">
        <v>2.6286624913165701E-2</v>
      </c>
      <c r="U738" s="17">
        <v>0</v>
      </c>
      <c r="V738" s="17">
        <v>6.0976108326826803E-2</v>
      </c>
      <c r="W738" s="17">
        <v>1.97995733560501E-2</v>
      </c>
      <c r="X738" s="17">
        <v>3.7467153232966698E-2</v>
      </c>
      <c r="Y738" s="17">
        <v>0</v>
      </c>
      <c r="Z738" s="17">
        <v>3.4076738586021199E-2</v>
      </c>
      <c r="AA738" s="17">
        <v>0</v>
      </c>
      <c r="AB738" s="17">
        <v>3.0289711785133198E-2</v>
      </c>
      <c r="AC738" s="17">
        <v>0</v>
      </c>
      <c r="AD738" s="17"/>
      <c r="AE738" s="17">
        <v>2.9321273355114599E-2</v>
      </c>
      <c r="AF738" s="17">
        <v>1.9773764447126502E-2</v>
      </c>
    </row>
    <row r="739" spans="2:32" x14ac:dyDescent="0.5">
      <c r="B739" t="s">
        <v>286</v>
      </c>
      <c r="C739" s="17">
        <v>7.8270931410444403E-3</v>
      </c>
      <c r="D739" s="17">
        <v>7.7137008564596102E-3</v>
      </c>
      <c r="E739" s="17">
        <v>7.9643338510567603E-3</v>
      </c>
      <c r="F739" s="17"/>
      <c r="G739" s="17">
        <v>1.06155702467282E-2</v>
      </c>
      <c r="H739" s="17">
        <v>0</v>
      </c>
      <c r="I739" s="17">
        <v>0</v>
      </c>
      <c r="J739" s="17">
        <v>2.9075876745964801E-2</v>
      </c>
      <c r="K739" s="17">
        <v>5.7313047714014102E-3</v>
      </c>
      <c r="L739" s="17">
        <v>3.8846812007669899E-3</v>
      </c>
      <c r="M739" s="17"/>
      <c r="N739" s="17">
        <v>2.45273533312006E-2</v>
      </c>
      <c r="O739" s="17">
        <v>5.3927729521803403E-3</v>
      </c>
      <c r="P739" s="17">
        <v>0</v>
      </c>
      <c r="Q739" s="17">
        <v>0</v>
      </c>
      <c r="R739" s="17">
        <v>0</v>
      </c>
      <c r="S739" s="17">
        <v>0</v>
      </c>
      <c r="T739" s="17">
        <v>0</v>
      </c>
      <c r="U739" s="17">
        <v>0</v>
      </c>
      <c r="V739" s="17">
        <v>0</v>
      </c>
      <c r="W739" s="17">
        <v>8.9936957692593397E-3</v>
      </c>
      <c r="X739" s="17">
        <v>0</v>
      </c>
      <c r="Y739" s="17">
        <v>0</v>
      </c>
      <c r="Z739" s="17">
        <v>1.91916060515866E-2</v>
      </c>
      <c r="AA739" s="17">
        <v>3.08808445256065E-2</v>
      </c>
      <c r="AB739" s="17">
        <v>0</v>
      </c>
      <c r="AC739" s="17">
        <v>0</v>
      </c>
      <c r="AD739" s="17"/>
      <c r="AE739" s="17">
        <v>1.05055980729735E-2</v>
      </c>
      <c r="AF739" s="17">
        <v>6.6067553772980103E-3</v>
      </c>
    </row>
    <row r="740" spans="2:32" x14ac:dyDescent="0.5">
      <c r="B740" t="s">
        <v>230</v>
      </c>
      <c r="C740" s="17">
        <v>2.6095757443940399E-2</v>
      </c>
      <c r="D740" s="17">
        <v>1.0716901237576701E-2</v>
      </c>
      <c r="E740" s="17">
        <v>4.0877524738395801E-2</v>
      </c>
      <c r="F740" s="17"/>
      <c r="G740" s="17">
        <v>0</v>
      </c>
      <c r="H740" s="17">
        <v>1.39026062814006E-2</v>
      </c>
      <c r="I740" s="17">
        <v>2.0031439157257799E-2</v>
      </c>
      <c r="J740" s="17">
        <v>4.0174254429931701E-2</v>
      </c>
      <c r="K740" s="17">
        <v>2.7021675110492999E-2</v>
      </c>
      <c r="L740" s="17">
        <v>3.5795141673780798E-2</v>
      </c>
      <c r="M740" s="17"/>
      <c r="N740" s="17">
        <v>3.2705492276496703E-2</v>
      </c>
      <c r="O740" s="17">
        <v>2.9526089262811299E-2</v>
      </c>
      <c r="P740" s="17">
        <v>6.2134871053567901E-2</v>
      </c>
      <c r="Q740" s="17">
        <v>6.0585228107792898E-2</v>
      </c>
      <c r="R740" s="17">
        <v>0.20623759403393799</v>
      </c>
      <c r="S740" s="17">
        <v>4.1651652734851601E-2</v>
      </c>
      <c r="T740" s="17">
        <v>1.0240061165797501E-2</v>
      </c>
      <c r="U740" s="17">
        <v>0</v>
      </c>
      <c r="V740" s="17">
        <v>2.5395598087176102E-2</v>
      </c>
      <c r="W740" s="17">
        <v>2.7708703222453598E-2</v>
      </c>
      <c r="X740" s="17">
        <v>0</v>
      </c>
      <c r="Y740" s="17">
        <v>0</v>
      </c>
      <c r="Z740" s="17">
        <v>1.4840849564863701E-2</v>
      </c>
      <c r="AA740" s="17">
        <v>0</v>
      </c>
      <c r="AB740" s="17">
        <v>0</v>
      </c>
      <c r="AC740" s="17">
        <v>0</v>
      </c>
      <c r="AD740" s="17"/>
      <c r="AE740" s="17">
        <v>1.95871802281334E-2</v>
      </c>
      <c r="AF740" s="17">
        <v>2.9061091750414301E-2</v>
      </c>
    </row>
    <row r="741" spans="2:32" x14ac:dyDescent="0.5">
      <c r="B741" t="s">
        <v>287</v>
      </c>
      <c r="C741" s="17">
        <v>0.77812019573512103</v>
      </c>
      <c r="D741" s="17">
        <v>0.79299868619948199</v>
      </c>
      <c r="E741" s="17">
        <v>0.76309175811817098</v>
      </c>
      <c r="F741" s="17"/>
      <c r="G741" s="17">
        <v>0.64630693031098196</v>
      </c>
      <c r="H741" s="17">
        <v>0.81995999670895203</v>
      </c>
      <c r="I741" s="17">
        <v>0.734114095048232</v>
      </c>
      <c r="J741" s="17">
        <v>0.76664948163309898</v>
      </c>
      <c r="K741" s="17">
        <v>0.81846594037196996</v>
      </c>
      <c r="L741" s="17">
        <v>0.80260414456899098</v>
      </c>
      <c r="M741" s="17"/>
      <c r="N741" s="17">
        <v>0.72985957007824598</v>
      </c>
      <c r="O741" s="17">
        <v>0.79241079787261703</v>
      </c>
      <c r="P741" s="17">
        <v>0.76954472094847204</v>
      </c>
      <c r="Q741" s="17">
        <v>0.75379640094289602</v>
      </c>
      <c r="R741" s="17">
        <v>0.68641174298234797</v>
      </c>
      <c r="S741" s="17">
        <v>0.73041338146690504</v>
      </c>
      <c r="T741" s="17">
        <v>0.75771713835975196</v>
      </c>
      <c r="U741" s="17">
        <v>0.86151767504047905</v>
      </c>
      <c r="V741" s="17">
        <v>0.76626931004533605</v>
      </c>
      <c r="W741" s="17">
        <v>0.79354114569015599</v>
      </c>
      <c r="X741" s="17">
        <v>0.81207379889592202</v>
      </c>
      <c r="Y741" s="17">
        <v>0.91998146902212097</v>
      </c>
      <c r="Z741" s="17">
        <v>0.80916447180849804</v>
      </c>
      <c r="AA741" s="17">
        <v>0.77819788557029701</v>
      </c>
      <c r="AB741" s="17">
        <v>0.71289727480145004</v>
      </c>
      <c r="AC741" s="17">
        <v>0.86531335222223704</v>
      </c>
      <c r="AD741" s="17"/>
      <c r="AE741" s="17">
        <v>0.79225099546515998</v>
      </c>
      <c r="AF741" s="17">
        <v>0.771682145785336</v>
      </c>
    </row>
    <row r="742" spans="2:32" x14ac:dyDescent="0.5">
      <c r="B742" t="s">
        <v>288</v>
      </c>
      <c r="C742" s="17">
        <v>3.0589227876371201E-2</v>
      </c>
      <c r="D742" s="17">
        <v>3.86610173653733E-2</v>
      </c>
      <c r="E742" s="17">
        <v>2.2994701081550901E-2</v>
      </c>
      <c r="F742" s="17"/>
      <c r="G742" s="17">
        <v>4.9977108825260901E-2</v>
      </c>
      <c r="H742" s="17">
        <v>2.6869623980094501E-2</v>
      </c>
      <c r="I742" s="17">
        <v>4.8327470802797402E-2</v>
      </c>
      <c r="J742" s="17">
        <v>4.8612018364089703E-2</v>
      </c>
      <c r="K742" s="17">
        <v>1.5011270217969001E-2</v>
      </c>
      <c r="L742" s="17">
        <v>1.5644156588032299E-2</v>
      </c>
      <c r="M742" s="17"/>
      <c r="N742" s="17">
        <v>2.45273533312006E-2</v>
      </c>
      <c r="O742" s="17">
        <v>3.8872911217333501E-2</v>
      </c>
      <c r="P742" s="17">
        <v>0</v>
      </c>
      <c r="Q742" s="17">
        <v>0</v>
      </c>
      <c r="R742" s="17">
        <v>0</v>
      </c>
      <c r="S742" s="17">
        <v>3.5522024293798998E-2</v>
      </c>
      <c r="T742" s="17">
        <v>2.6286624913165701E-2</v>
      </c>
      <c r="U742" s="17">
        <v>0</v>
      </c>
      <c r="V742" s="17">
        <v>6.0976108326826803E-2</v>
      </c>
      <c r="W742" s="17">
        <v>2.8793269125309402E-2</v>
      </c>
      <c r="X742" s="17">
        <v>3.7467153232966698E-2</v>
      </c>
      <c r="Y742" s="17">
        <v>0</v>
      </c>
      <c r="Z742" s="17">
        <v>5.3268344637607802E-2</v>
      </c>
      <c r="AA742" s="17">
        <v>3.08808445256065E-2</v>
      </c>
      <c r="AB742" s="17">
        <v>3.0289711785133198E-2</v>
      </c>
      <c r="AC742" s="17">
        <v>0</v>
      </c>
      <c r="AD742" s="17"/>
      <c r="AE742" s="17">
        <v>3.9826871428088099E-2</v>
      </c>
      <c r="AF742" s="17">
        <v>2.6380519824424499E-2</v>
      </c>
    </row>
    <row r="743" spans="2:32" x14ac:dyDescent="0.5">
      <c r="B743" t="s">
        <v>99</v>
      </c>
      <c r="C743" s="17">
        <v>0.74753096785874995</v>
      </c>
      <c r="D743" s="17">
        <v>0.75433766883410802</v>
      </c>
      <c r="E743" s="17">
        <v>0.74009705703661999</v>
      </c>
      <c r="F743" s="17"/>
      <c r="G743" s="17">
        <v>0.596329821485721</v>
      </c>
      <c r="H743" s="17">
        <v>0.79309037272885696</v>
      </c>
      <c r="I743" s="17">
        <v>0.68578662424543502</v>
      </c>
      <c r="J743" s="17">
        <v>0.71803746326900897</v>
      </c>
      <c r="K743" s="17">
        <v>0.80345467015400096</v>
      </c>
      <c r="L743" s="17">
        <v>0.78695998798095901</v>
      </c>
      <c r="M743" s="17"/>
      <c r="N743" s="17">
        <v>0.70533221674704505</v>
      </c>
      <c r="O743" s="17">
        <v>0.75353788665528298</v>
      </c>
      <c r="P743" s="17">
        <v>0.76954472094847204</v>
      </c>
      <c r="Q743" s="17">
        <v>0.75379640094289602</v>
      </c>
      <c r="R743" s="17">
        <v>0.68641174298234797</v>
      </c>
      <c r="S743" s="17">
        <v>0.69489135717310602</v>
      </c>
      <c r="T743" s="17">
        <v>0.73143051344658605</v>
      </c>
      <c r="U743" s="17">
        <v>0.86151767504047905</v>
      </c>
      <c r="V743" s="17">
        <v>0.70529320171850995</v>
      </c>
      <c r="W743" s="17">
        <v>0.764747876564846</v>
      </c>
      <c r="X743" s="17">
        <v>0.77460664566295501</v>
      </c>
      <c r="Y743" s="17">
        <v>0.91998146902212097</v>
      </c>
      <c r="Z743" s="17">
        <v>0.75589612717089005</v>
      </c>
      <c r="AA743" s="17">
        <v>0.74731704104469099</v>
      </c>
      <c r="AB743" s="17">
        <v>0.68260756301631698</v>
      </c>
      <c r="AC743" s="17">
        <v>0.86531335222223704</v>
      </c>
      <c r="AD743" s="17"/>
      <c r="AE743" s="17">
        <v>0.75242412403707204</v>
      </c>
      <c r="AF743" s="17">
        <v>0.74530162596091198</v>
      </c>
    </row>
    <row r="744" spans="2:32" x14ac:dyDescent="0.5">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c r="AD744" s="17"/>
      <c r="AE744" s="17"/>
      <c r="AF744" s="17"/>
    </row>
    <row r="745" spans="2:32" x14ac:dyDescent="0.5">
      <c r="B745" s="6" t="s">
        <v>309</v>
      </c>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c r="AD745" s="17"/>
      <c r="AE745" s="17"/>
      <c r="AF745" s="17"/>
    </row>
    <row r="746" spans="2:32" x14ac:dyDescent="0.5">
      <c r="B746" s="24" t="s">
        <v>57</v>
      </c>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c r="AD746" s="17"/>
      <c r="AE746" s="17"/>
      <c r="AF746" s="17"/>
    </row>
    <row r="747" spans="2:32" x14ac:dyDescent="0.5">
      <c r="B747" t="s">
        <v>282</v>
      </c>
      <c r="C747" s="17">
        <v>0.56149511862924095</v>
      </c>
      <c r="D747" s="17">
        <v>0.52114439149644798</v>
      </c>
      <c r="E747" s="17">
        <v>0.60016787214623102</v>
      </c>
      <c r="F747" s="17"/>
      <c r="G747" s="17">
        <v>0.32120268201903801</v>
      </c>
      <c r="H747" s="17">
        <v>0.35254314879946902</v>
      </c>
      <c r="I747" s="17">
        <v>0.51935767659260701</v>
      </c>
      <c r="J747" s="17">
        <v>0.54838549812481097</v>
      </c>
      <c r="K747" s="17">
        <v>0.65313155695866998</v>
      </c>
      <c r="L747" s="17">
        <v>0.73053000053810302</v>
      </c>
      <c r="M747" s="17"/>
      <c r="N747" s="17">
        <v>0.54991628786211599</v>
      </c>
      <c r="O747" s="17">
        <v>0.57727137241567905</v>
      </c>
      <c r="P747" s="17">
        <v>0.63344506584025695</v>
      </c>
      <c r="Q747" s="17">
        <v>0.49234559508984399</v>
      </c>
      <c r="R747" s="17">
        <v>0.29299941950588598</v>
      </c>
      <c r="S747" s="17">
        <v>0.68636666118557899</v>
      </c>
      <c r="T747" s="17">
        <v>0.53342099557294198</v>
      </c>
      <c r="U747" s="17">
        <v>0.63310002099580698</v>
      </c>
      <c r="V747" s="17">
        <v>0.52568415298760196</v>
      </c>
      <c r="W747" s="17">
        <v>0.56559682468501304</v>
      </c>
      <c r="X747" s="17">
        <v>0.508095724440498</v>
      </c>
      <c r="Y747" s="17">
        <v>0.54786843224360804</v>
      </c>
      <c r="Z747" s="17">
        <v>0.62721384608968</v>
      </c>
      <c r="AA747" s="17">
        <v>0.58313221881811494</v>
      </c>
      <c r="AB747" s="17">
        <v>0.57676472343206797</v>
      </c>
      <c r="AC747" s="17">
        <v>0.52908585955050402</v>
      </c>
      <c r="AD747" s="17"/>
      <c r="AE747" s="17">
        <v>0.52203661796945799</v>
      </c>
      <c r="AF747" s="17">
        <v>0.57947257235050997</v>
      </c>
    </row>
    <row r="748" spans="2:32" x14ac:dyDescent="0.5">
      <c r="B748" t="s">
        <v>283</v>
      </c>
      <c r="C748" s="17">
        <v>0.305346943115956</v>
      </c>
      <c r="D748" s="17">
        <v>0.352010148090102</v>
      </c>
      <c r="E748" s="17">
        <v>0.26015370188571602</v>
      </c>
      <c r="F748" s="17"/>
      <c r="G748" s="17">
        <v>0.39199298084311901</v>
      </c>
      <c r="H748" s="17">
        <v>0.42047696688670699</v>
      </c>
      <c r="I748" s="17">
        <v>0.33594007540189202</v>
      </c>
      <c r="J748" s="17">
        <v>0.28803514240894801</v>
      </c>
      <c r="K748" s="17">
        <v>0.28212415087838899</v>
      </c>
      <c r="L748" s="17">
        <v>0.21994131178341</v>
      </c>
      <c r="M748" s="17"/>
      <c r="N748" s="17">
        <v>0.30424404750188699</v>
      </c>
      <c r="O748" s="17">
        <v>0.26975730106442902</v>
      </c>
      <c r="P748" s="17">
        <v>0.20269616168247201</v>
      </c>
      <c r="Q748" s="17">
        <v>0.38338944289607102</v>
      </c>
      <c r="R748" s="17">
        <v>0.40118950879373799</v>
      </c>
      <c r="S748" s="17">
        <v>0.240140727777059</v>
      </c>
      <c r="T748" s="17">
        <v>0.303710812618606</v>
      </c>
      <c r="U748" s="17">
        <v>0.32310853410123502</v>
      </c>
      <c r="V748" s="17">
        <v>0.33358218940939999</v>
      </c>
      <c r="W748" s="17">
        <v>0.32335727140023302</v>
      </c>
      <c r="X748" s="17">
        <v>0.38995339014242503</v>
      </c>
      <c r="Y748" s="17">
        <v>0.231167630000114</v>
      </c>
      <c r="Z748" s="17">
        <v>0.26119859847398402</v>
      </c>
      <c r="AA748" s="17">
        <v>0.38598693665627798</v>
      </c>
      <c r="AB748" s="17">
        <v>0.29934540279587701</v>
      </c>
      <c r="AC748" s="17">
        <v>0.26014206478580099</v>
      </c>
      <c r="AD748" s="17"/>
      <c r="AE748" s="17">
        <v>0.36603748541904602</v>
      </c>
      <c r="AF748" s="17">
        <v>0.277696084686746</v>
      </c>
    </row>
    <row r="749" spans="2:32" x14ac:dyDescent="0.5">
      <c r="B749" t="s">
        <v>304</v>
      </c>
      <c r="C749" s="17">
        <v>9.8663468899595694E-2</v>
      </c>
      <c r="D749" s="17">
        <v>0.10052910817237801</v>
      </c>
      <c r="E749" s="17">
        <v>9.7247066249932498E-2</v>
      </c>
      <c r="F749" s="17"/>
      <c r="G749" s="17">
        <v>0.209964877898182</v>
      </c>
      <c r="H749" s="17">
        <v>0.186705031860328</v>
      </c>
      <c r="I749" s="17">
        <v>0.110483359821027</v>
      </c>
      <c r="J749" s="17">
        <v>9.2162790513208095E-2</v>
      </c>
      <c r="K749" s="17">
        <v>5.5793756263521101E-2</v>
      </c>
      <c r="L749" s="17">
        <v>3.7934536457045698E-2</v>
      </c>
      <c r="M749" s="17"/>
      <c r="N749" s="17">
        <v>0.11324664680745899</v>
      </c>
      <c r="O749" s="17">
        <v>0.115959656156327</v>
      </c>
      <c r="P749" s="17">
        <v>0.12332176315016199</v>
      </c>
      <c r="Q749" s="17">
        <v>0.124264962014084</v>
      </c>
      <c r="R749" s="17">
        <v>0.209106248893596</v>
      </c>
      <c r="S749" s="17">
        <v>3.5522024293798998E-2</v>
      </c>
      <c r="T749" s="17">
        <v>0.125272837961451</v>
      </c>
      <c r="U749" s="17">
        <v>4.3791444902957402E-2</v>
      </c>
      <c r="V749" s="17">
        <v>0.10169381940208801</v>
      </c>
      <c r="W749" s="17">
        <v>7.7573201112396004E-2</v>
      </c>
      <c r="X749" s="17">
        <v>0.101950885417077</v>
      </c>
      <c r="Y749" s="17">
        <v>0.22096393775627901</v>
      </c>
      <c r="Z749" s="17">
        <v>3.7087019906099701E-2</v>
      </c>
      <c r="AA749" s="17">
        <v>0</v>
      </c>
      <c r="AB749" s="17">
        <v>7.7949549880111796E-2</v>
      </c>
      <c r="AC749" s="17">
        <v>0.17279301843883399</v>
      </c>
      <c r="AD749" s="17"/>
      <c r="AE749" s="17">
        <v>8.7561276897462501E-2</v>
      </c>
      <c r="AF749" s="17">
        <v>0.103721672824876</v>
      </c>
    </row>
    <row r="750" spans="2:32" x14ac:dyDescent="0.5">
      <c r="B750" t="s">
        <v>285</v>
      </c>
      <c r="C750" s="17">
        <v>1.7938753890705601E-2</v>
      </c>
      <c r="D750" s="17">
        <v>1.6450532954361E-2</v>
      </c>
      <c r="E750" s="17">
        <v>1.9426229187879101E-2</v>
      </c>
      <c r="F750" s="17"/>
      <c r="G750" s="17">
        <v>4.36591904227248E-2</v>
      </c>
      <c r="H750" s="17">
        <v>3.3380480235214602E-2</v>
      </c>
      <c r="I750" s="17">
        <v>2.7301164524132299E-2</v>
      </c>
      <c r="J750" s="17">
        <v>2.4558248537463499E-2</v>
      </c>
      <c r="K750" s="17">
        <v>0</v>
      </c>
      <c r="L750" s="17">
        <v>3.43407642301554E-3</v>
      </c>
      <c r="M750" s="17"/>
      <c r="N750" s="17">
        <v>0</v>
      </c>
      <c r="O750" s="17">
        <v>2.6166146485655701E-2</v>
      </c>
      <c r="P750" s="17">
        <v>2.1095886889882599E-2</v>
      </c>
      <c r="Q750" s="17">
        <v>0</v>
      </c>
      <c r="R750" s="17">
        <v>0</v>
      </c>
      <c r="S750" s="17">
        <v>3.7970586743563302E-2</v>
      </c>
      <c r="T750" s="17">
        <v>3.7595353847001099E-2</v>
      </c>
      <c r="U750" s="17">
        <v>0</v>
      </c>
      <c r="V750" s="17">
        <v>2.7309334282967501E-2</v>
      </c>
      <c r="W750" s="17">
        <v>9.9499918585325003E-3</v>
      </c>
      <c r="X750" s="17">
        <v>0</v>
      </c>
      <c r="Y750" s="17">
        <v>0</v>
      </c>
      <c r="Z750" s="17">
        <v>3.71175828762806E-2</v>
      </c>
      <c r="AA750" s="17">
        <v>0</v>
      </c>
      <c r="AB750" s="17">
        <v>4.5940323891943302E-2</v>
      </c>
      <c r="AC750" s="17">
        <v>3.7979057224860398E-2</v>
      </c>
      <c r="AD750" s="17"/>
      <c r="AE750" s="17">
        <v>1.72070335176123E-2</v>
      </c>
      <c r="AF750" s="17">
        <v>1.8272128674953401E-2</v>
      </c>
    </row>
    <row r="751" spans="2:32" x14ac:dyDescent="0.5">
      <c r="B751" t="s">
        <v>286</v>
      </c>
      <c r="C751" s="17">
        <v>5.0436162305312901E-3</v>
      </c>
      <c r="D751" s="17">
        <v>0</v>
      </c>
      <c r="E751" s="17">
        <v>9.8784069281808301E-3</v>
      </c>
      <c r="F751" s="17"/>
      <c r="G751" s="17">
        <v>2.25646985702075E-2</v>
      </c>
      <c r="H751" s="17">
        <v>0</v>
      </c>
      <c r="I751" s="17">
        <v>0</v>
      </c>
      <c r="J751" s="17">
        <v>1.83772018553977E-2</v>
      </c>
      <c r="K751" s="17">
        <v>0</v>
      </c>
      <c r="L751" s="17">
        <v>0</v>
      </c>
      <c r="M751" s="17"/>
      <c r="N751" s="17">
        <v>2.4976059731375601E-2</v>
      </c>
      <c r="O751" s="17">
        <v>0</v>
      </c>
      <c r="P751" s="17">
        <v>0</v>
      </c>
      <c r="Q751" s="17">
        <v>0</v>
      </c>
      <c r="R751" s="17">
        <v>0</v>
      </c>
      <c r="S751" s="17">
        <v>0</v>
      </c>
      <c r="T751" s="17">
        <v>0</v>
      </c>
      <c r="U751" s="17">
        <v>0</v>
      </c>
      <c r="V751" s="17">
        <v>0</v>
      </c>
      <c r="W751" s="17">
        <v>0</v>
      </c>
      <c r="X751" s="17">
        <v>0</v>
      </c>
      <c r="Y751" s="17">
        <v>0</v>
      </c>
      <c r="Z751" s="17">
        <v>1.8191346602368999E-2</v>
      </c>
      <c r="AA751" s="17">
        <v>3.08808445256065E-2</v>
      </c>
      <c r="AB751" s="17">
        <v>0</v>
      </c>
      <c r="AC751" s="17">
        <v>0</v>
      </c>
      <c r="AD751" s="17"/>
      <c r="AE751" s="17">
        <v>7.15758619642107E-3</v>
      </c>
      <c r="AF751" s="17">
        <v>4.08048289818268E-3</v>
      </c>
    </row>
    <row r="752" spans="2:32" x14ac:dyDescent="0.5">
      <c r="B752" t="s">
        <v>230</v>
      </c>
      <c r="C752" s="17">
        <v>1.1512099233970599E-2</v>
      </c>
      <c r="D752" s="17">
        <v>9.8658192867108006E-3</v>
      </c>
      <c r="E752" s="17">
        <v>1.3126723602060001E-2</v>
      </c>
      <c r="F752" s="17"/>
      <c r="G752" s="17">
        <v>1.06155702467282E-2</v>
      </c>
      <c r="H752" s="17">
        <v>6.89437221828108E-3</v>
      </c>
      <c r="I752" s="17">
        <v>6.9177236603415503E-3</v>
      </c>
      <c r="J752" s="17">
        <v>2.84811185601722E-2</v>
      </c>
      <c r="K752" s="17">
        <v>8.9505358994199195E-3</v>
      </c>
      <c r="L752" s="17">
        <v>8.1600747984260005E-3</v>
      </c>
      <c r="M752" s="17"/>
      <c r="N752" s="17">
        <v>7.6169580971617501E-3</v>
      </c>
      <c r="O752" s="17">
        <v>1.0845523877909701E-2</v>
      </c>
      <c r="P752" s="17">
        <v>1.9441122437226E-2</v>
      </c>
      <c r="Q752" s="17">
        <v>0</v>
      </c>
      <c r="R752" s="17">
        <v>9.6704822806779306E-2</v>
      </c>
      <c r="S752" s="17">
        <v>0</v>
      </c>
      <c r="T752" s="17">
        <v>0</v>
      </c>
      <c r="U752" s="17">
        <v>0</v>
      </c>
      <c r="V752" s="17">
        <v>1.17305039179431E-2</v>
      </c>
      <c r="W752" s="17">
        <v>2.3522710943825399E-2</v>
      </c>
      <c r="X752" s="17">
        <v>0</v>
      </c>
      <c r="Y752" s="17">
        <v>0</v>
      </c>
      <c r="Z752" s="17">
        <v>1.91916060515866E-2</v>
      </c>
      <c r="AA752" s="17">
        <v>0</v>
      </c>
      <c r="AB752" s="17">
        <v>0</v>
      </c>
      <c r="AC752" s="17">
        <v>0</v>
      </c>
      <c r="AD752" s="17"/>
      <c r="AE752" s="17">
        <v>0</v>
      </c>
      <c r="AF752" s="17">
        <v>1.67570585647316E-2</v>
      </c>
    </row>
    <row r="753" spans="2:32" x14ac:dyDescent="0.5">
      <c r="B753" t="s">
        <v>287</v>
      </c>
      <c r="C753" s="17">
        <v>0.86684206174519696</v>
      </c>
      <c r="D753" s="17">
        <v>0.87315453958655098</v>
      </c>
      <c r="E753" s="17">
        <v>0.86032157403194798</v>
      </c>
      <c r="F753" s="17"/>
      <c r="G753" s="17">
        <v>0.71319566286215796</v>
      </c>
      <c r="H753" s="17">
        <v>0.77302011568617601</v>
      </c>
      <c r="I753" s="17">
        <v>0.85529775199449998</v>
      </c>
      <c r="J753" s="17">
        <v>0.83642064053375897</v>
      </c>
      <c r="K753" s="17">
        <v>0.93525570783705902</v>
      </c>
      <c r="L753" s="17">
        <v>0.95047131232151305</v>
      </c>
      <c r="M753" s="17"/>
      <c r="N753" s="17">
        <v>0.85416033536400304</v>
      </c>
      <c r="O753" s="17">
        <v>0.84702867348010802</v>
      </c>
      <c r="P753" s="17">
        <v>0.83614122752272901</v>
      </c>
      <c r="Q753" s="17">
        <v>0.87573503798591601</v>
      </c>
      <c r="R753" s="17">
        <v>0.69418892829962398</v>
      </c>
      <c r="S753" s="17">
        <v>0.92650738896263796</v>
      </c>
      <c r="T753" s="17">
        <v>0.83713180819154798</v>
      </c>
      <c r="U753" s="17">
        <v>0.95620855509704294</v>
      </c>
      <c r="V753" s="17">
        <v>0.85926634239700095</v>
      </c>
      <c r="W753" s="17">
        <v>0.888954096085246</v>
      </c>
      <c r="X753" s="17">
        <v>0.89804911458292302</v>
      </c>
      <c r="Y753" s="17">
        <v>0.77903606224372102</v>
      </c>
      <c r="Z753" s="17">
        <v>0.88841244456366397</v>
      </c>
      <c r="AA753" s="17">
        <v>0.96911915547439398</v>
      </c>
      <c r="AB753" s="17">
        <v>0.87611012622794504</v>
      </c>
      <c r="AC753" s="17">
        <v>0.78922792433630495</v>
      </c>
      <c r="AD753" s="17"/>
      <c r="AE753" s="17">
        <v>0.88807410338850401</v>
      </c>
      <c r="AF753" s="17">
        <v>0.85716865703725598</v>
      </c>
    </row>
    <row r="754" spans="2:32" x14ac:dyDescent="0.5">
      <c r="B754" t="s">
        <v>288</v>
      </c>
      <c r="C754" s="17">
        <v>2.2982370121236901E-2</v>
      </c>
      <c r="D754" s="17">
        <v>1.6450532954361E-2</v>
      </c>
      <c r="E754" s="17">
        <v>2.93046361160599E-2</v>
      </c>
      <c r="F754" s="17"/>
      <c r="G754" s="17">
        <v>6.62238889929323E-2</v>
      </c>
      <c r="H754" s="17">
        <v>3.3380480235214602E-2</v>
      </c>
      <c r="I754" s="17">
        <v>2.7301164524132299E-2</v>
      </c>
      <c r="J754" s="17">
        <v>4.2935450392861098E-2</v>
      </c>
      <c r="K754" s="17">
        <v>0</v>
      </c>
      <c r="L754" s="17">
        <v>3.43407642301554E-3</v>
      </c>
      <c r="M754" s="17"/>
      <c r="N754" s="17">
        <v>2.4976059731375601E-2</v>
      </c>
      <c r="O754" s="17">
        <v>2.6166146485655701E-2</v>
      </c>
      <c r="P754" s="17">
        <v>2.1095886889882599E-2</v>
      </c>
      <c r="Q754" s="17">
        <v>0</v>
      </c>
      <c r="R754" s="17">
        <v>0</v>
      </c>
      <c r="S754" s="17">
        <v>3.7970586743563302E-2</v>
      </c>
      <c r="T754" s="17">
        <v>3.7595353847001099E-2</v>
      </c>
      <c r="U754" s="17">
        <v>0</v>
      </c>
      <c r="V754" s="17">
        <v>2.7309334282967501E-2</v>
      </c>
      <c r="W754" s="17">
        <v>9.9499918585325003E-3</v>
      </c>
      <c r="X754" s="17">
        <v>0</v>
      </c>
      <c r="Y754" s="17">
        <v>0</v>
      </c>
      <c r="Z754" s="17">
        <v>5.5308929478649599E-2</v>
      </c>
      <c r="AA754" s="17">
        <v>3.08808445256065E-2</v>
      </c>
      <c r="AB754" s="17">
        <v>4.5940323891943302E-2</v>
      </c>
      <c r="AC754" s="17">
        <v>3.7979057224860398E-2</v>
      </c>
      <c r="AD754" s="17"/>
      <c r="AE754" s="17">
        <v>2.4364619714033399E-2</v>
      </c>
      <c r="AF754" s="17">
        <v>2.2352611573135998E-2</v>
      </c>
    </row>
    <row r="755" spans="2:32" x14ac:dyDescent="0.5">
      <c r="B755" t="s">
        <v>99</v>
      </c>
      <c r="C755" s="17">
        <v>0.84385969162396002</v>
      </c>
      <c r="D755" s="17">
        <v>0.85670400663219004</v>
      </c>
      <c r="E755" s="17">
        <v>0.83101693791588804</v>
      </c>
      <c r="F755" s="17"/>
      <c r="G755" s="17">
        <v>0.646971773869225</v>
      </c>
      <c r="H755" s="17">
        <v>0.73963963545096201</v>
      </c>
      <c r="I755" s="17">
        <v>0.82799658747036697</v>
      </c>
      <c r="J755" s="17">
        <v>0.79348519014089702</v>
      </c>
      <c r="K755" s="17">
        <v>0.93525570783705902</v>
      </c>
      <c r="L755" s="17">
        <v>0.94703723589849698</v>
      </c>
      <c r="M755" s="17"/>
      <c r="N755" s="17">
        <v>0.82918427563262798</v>
      </c>
      <c r="O755" s="17">
        <v>0.82086252699445195</v>
      </c>
      <c r="P755" s="17">
        <v>0.81504534063284695</v>
      </c>
      <c r="Q755" s="17">
        <v>0.87573503798591601</v>
      </c>
      <c r="R755" s="17">
        <v>0.69418892829962398</v>
      </c>
      <c r="S755" s="17">
        <v>0.88853680221907405</v>
      </c>
      <c r="T755" s="17">
        <v>0.79953645434454701</v>
      </c>
      <c r="U755" s="17">
        <v>0.95620855509704294</v>
      </c>
      <c r="V755" s="17">
        <v>0.83195700811403395</v>
      </c>
      <c r="W755" s="17">
        <v>0.87900410422671404</v>
      </c>
      <c r="X755" s="17">
        <v>0.89804911458292302</v>
      </c>
      <c r="Y755" s="17">
        <v>0.77903606224372102</v>
      </c>
      <c r="Z755" s="17">
        <v>0.83310351508501401</v>
      </c>
      <c r="AA755" s="17">
        <v>0.93823831094878696</v>
      </c>
      <c r="AB755" s="17">
        <v>0.83016980233600202</v>
      </c>
      <c r="AC755" s="17">
        <v>0.75124886711144501</v>
      </c>
      <c r="AD755" s="17"/>
      <c r="AE755" s="17">
        <v>0.86370948367447098</v>
      </c>
      <c r="AF755" s="17">
        <v>0.83481604546412003</v>
      </c>
    </row>
    <row r="756" spans="2:32" x14ac:dyDescent="0.5">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c r="AD756" s="17"/>
      <c r="AE756" s="17"/>
      <c r="AF756" s="17"/>
    </row>
    <row r="757" spans="2:32" x14ac:dyDescent="0.5">
      <c r="B757" s="6" t="s">
        <v>310</v>
      </c>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c r="AD757" s="17"/>
      <c r="AE757" s="17"/>
      <c r="AF757" s="17"/>
    </row>
    <row r="758" spans="2:32" x14ac:dyDescent="0.5">
      <c r="B758" s="24" t="s">
        <v>57</v>
      </c>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c r="AD758" s="17"/>
      <c r="AE758" s="17"/>
      <c r="AF758" s="17"/>
    </row>
    <row r="759" spans="2:32" x14ac:dyDescent="0.5">
      <c r="B759" t="s">
        <v>282</v>
      </c>
      <c r="C759" s="17">
        <v>0.14658356390567201</v>
      </c>
      <c r="D759" s="17">
        <v>0.15102359720592601</v>
      </c>
      <c r="E759" s="17">
        <v>0.14288620400847901</v>
      </c>
      <c r="F759" s="17"/>
      <c r="G759" s="17">
        <v>0.1158817998015</v>
      </c>
      <c r="H759" s="17">
        <v>9.0383498762981296E-2</v>
      </c>
      <c r="I759" s="17">
        <v>0.18476990874628499</v>
      </c>
      <c r="J759" s="17">
        <v>0.154663696300613</v>
      </c>
      <c r="K759" s="17">
        <v>0.13929081280329</v>
      </c>
      <c r="L759" s="17">
        <v>0.16750807128464101</v>
      </c>
      <c r="M759" s="17"/>
      <c r="N759" s="17">
        <v>0.156958038342983</v>
      </c>
      <c r="O759" s="17">
        <v>0.14584406238563</v>
      </c>
      <c r="P759" s="17">
        <v>0.23486554947954799</v>
      </c>
      <c r="Q759" s="17">
        <v>0.123550532708325</v>
      </c>
      <c r="R759" s="17">
        <v>0</v>
      </c>
      <c r="S759" s="17">
        <v>0.229831975322358</v>
      </c>
      <c r="T759" s="17">
        <v>0.2115281835383</v>
      </c>
      <c r="U759" s="17">
        <v>9.7336702119017696E-2</v>
      </c>
      <c r="V759" s="17">
        <v>5.2149568528312498E-2</v>
      </c>
      <c r="W759" s="17">
        <v>0.14849211489730799</v>
      </c>
      <c r="X759" s="17">
        <v>0.12536197525548901</v>
      </c>
      <c r="Y759" s="17">
        <v>0.32661798234056799</v>
      </c>
      <c r="Z759" s="17">
        <v>0.17389174632475399</v>
      </c>
      <c r="AA759" s="17">
        <v>0.24280924488862901</v>
      </c>
      <c r="AB759" s="17">
        <v>3.0289711785133198E-2</v>
      </c>
      <c r="AC759" s="17">
        <v>9.4076359950520896E-2</v>
      </c>
      <c r="AD759" s="17"/>
      <c r="AE759" s="17">
        <v>0.159991949634888</v>
      </c>
      <c r="AF759" s="17">
        <v>0.14047464871899901</v>
      </c>
    </row>
    <row r="760" spans="2:32" x14ac:dyDescent="0.5">
      <c r="B760" t="s">
        <v>283</v>
      </c>
      <c r="C760" s="17">
        <v>0.3248170202506</v>
      </c>
      <c r="D760" s="17">
        <v>0.27356819161732598</v>
      </c>
      <c r="E760" s="17">
        <v>0.371255901692783</v>
      </c>
      <c r="F760" s="17"/>
      <c r="G760" s="17">
        <v>0.396750125646253</v>
      </c>
      <c r="H760" s="17">
        <v>0.299970675404169</v>
      </c>
      <c r="I760" s="17">
        <v>0.33696406950865099</v>
      </c>
      <c r="J760" s="17">
        <v>0.23071736830575901</v>
      </c>
      <c r="K760" s="17">
        <v>0.33977453772314398</v>
      </c>
      <c r="L760" s="17">
        <v>0.35677989114866598</v>
      </c>
      <c r="M760" s="17"/>
      <c r="N760" s="17">
        <v>0.31155789615988</v>
      </c>
      <c r="O760" s="17">
        <v>0.29748889662804101</v>
      </c>
      <c r="P760" s="17">
        <v>0.32860673699790699</v>
      </c>
      <c r="Q760" s="17">
        <v>0.36824173825724499</v>
      </c>
      <c r="R760" s="17">
        <v>0.30235034030675201</v>
      </c>
      <c r="S760" s="17">
        <v>0.35180752824724998</v>
      </c>
      <c r="T760" s="17">
        <v>0.24969510838206399</v>
      </c>
      <c r="U760" s="17">
        <v>0.50247989070055399</v>
      </c>
      <c r="V760" s="17">
        <v>0.30806050752918701</v>
      </c>
      <c r="W760" s="17">
        <v>0.34802409658334699</v>
      </c>
      <c r="X760" s="17">
        <v>0.38845550389971001</v>
      </c>
      <c r="Y760" s="17">
        <v>0.37269144073688298</v>
      </c>
      <c r="Z760" s="17">
        <v>0.287106734664962</v>
      </c>
      <c r="AA760" s="17">
        <v>0.32464307214204002</v>
      </c>
      <c r="AB760" s="17">
        <v>0.35712000801258098</v>
      </c>
      <c r="AC760" s="17">
        <v>0.33151158803025599</v>
      </c>
      <c r="AD760" s="17"/>
      <c r="AE760" s="17">
        <v>0.30585222058886502</v>
      </c>
      <c r="AF760" s="17">
        <v>0.33345746027115802</v>
      </c>
    </row>
    <row r="761" spans="2:32" x14ac:dyDescent="0.5">
      <c r="B761" t="s">
        <v>304</v>
      </c>
      <c r="C761" s="17">
        <v>0.28663260403282298</v>
      </c>
      <c r="D761" s="17">
        <v>0.296557494316605</v>
      </c>
      <c r="E761" s="17">
        <v>0.27821600660784301</v>
      </c>
      <c r="F761" s="17"/>
      <c r="G761" s="17">
        <v>0.27485655926070501</v>
      </c>
      <c r="H761" s="17">
        <v>0.33132882120332002</v>
      </c>
      <c r="I761" s="17">
        <v>0.26817108110153798</v>
      </c>
      <c r="J761" s="17">
        <v>0.26092253828108902</v>
      </c>
      <c r="K761" s="17">
        <v>0.28857717424650298</v>
      </c>
      <c r="L761" s="17">
        <v>0.29025419661987401</v>
      </c>
      <c r="M761" s="17"/>
      <c r="N761" s="17">
        <v>0.25093053120099901</v>
      </c>
      <c r="O761" s="17">
        <v>0.298030646705428</v>
      </c>
      <c r="P761" s="17">
        <v>0.21585885110164599</v>
      </c>
      <c r="Q761" s="17">
        <v>0.31650762752454198</v>
      </c>
      <c r="R761" s="17">
        <v>0.40253219073304503</v>
      </c>
      <c r="S761" s="17">
        <v>0.311794423548994</v>
      </c>
      <c r="T761" s="17">
        <v>0.32926874960487701</v>
      </c>
      <c r="U761" s="17">
        <v>0.26405235564906598</v>
      </c>
      <c r="V761" s="17">
        <v>0.36899109059130902</v>
      </c>
      <c r="W761" s="17">
        <v>0.25432365139677099</v>
      </c>
      <c r="X761" s="17">
        <v>0.31285472512488099</v>
      </c>
      <c r="Y761" s="17">
        <v>6.8986564858163998E-2</v>
      </c>
      <c r="Z761" s="17">
        <v>0.23761509463436201</v>
      </c>
      <c r="AA761" s="17">
        <v>0.221546152016702</v>
      </c>
      <c r="AB761" s="17">
        <v>0.35833642242187702</v>
      </c>
      <c r="AC761" s="17">
        <v>0.39813648370107602</v>
      </c>
      <c r="AD761" s="17"/>
      <c r="AE761" s="17">
        <v>0.26140628076730099</v>
      </c>
      <c r="AF761" s="17">
        <v>0.29812581972730401</v>
      </c>
    </row>
    <row r="762" spans="2:32" x14ac:dyDescent="0.5">
      <c r="B762" t="s">
        <v>285</v>
      </c>
      <c r="C762" s="17">
        <v>0.105398002482349</v>
      </c>
      <c r="D762" s="17">
        <v>0.13775452382394901</v>
      </c>
      <c r="E762" s="17">
        <v>7.4890906782114894E-2</v>
      </c>
      <c r="F762" s="17"/>
      <c r="G762" s="17">
        <v>0.139050372314727</v>
      </c>
      <c r="H762" s="17">
        <v>0.15696217185261499</v>
      </c>
      <c r="I762" s="17">
        <v>7.5519305253227698E-2</v>
      </c>
      <c r="J762" s="17">
        <v>0.15161404475844001</v>
      </c>
      <c r="K762" s="17">
        <v>8.3981155581371605E-2</v>
      </c>
      <c r="L762" s="17">
        <v>6.7218591481514503E-2</v>
      </c>
      <c r="M762" s="17"/>
      <c r="N762" s="17">
        <v>0.13069180090691199</v>
      </c>
      <c r="O762" s="17">
        <v>0.11341298872594199</v>
      </c>
      <c r="P762" s="17">
        <v>3.9283333614838198E-2</v>
      </c>
      <c r="Q762" s="17">
        <v>4.3983203895560201E-2</v>
      </c>
      <c r="R762" s="17">
        <v>0.107350662983714</v>
      </c>
      <c r="S762" s="17">
        <v>7.1044048587597997E-2</v>
      </c>
      <c r="T762" s="17">
        <v>8.9983098581423906E-2</v>
      </c>
      <c r="U762" s="17">
        <v>9.2339606628404403E-2</v>
      </c>
      <c r="V762" s="17">
        <v>6.8536731134565501E-2</v>
      </c>
      <c r="W762" s="17">
        <v>0.12172616649884201</v>
      </c>
      <c r="X762" s="17">
        <v>7.95692738130368E-2</v>
      </c>
      <c r="Y762" s="17">
        <v>0</v>
      </c>
      <c r="Z762" s="17">
        <v>0.143444525551811</v>
      </c>
      <c r="AA762" s="17">
        <v>0.15154898892903201</v>
      </c>
      <c r="AB762" s="17">
        <v>0.102038051239807</v>
      </c>
      <c r="AC762" s="17">
        <v>0.176275568318146</v>
      </c>
      <c r="AD762" s="17"/>
      <c r="AE762" s="17">
        <v>0.13772095567425499</v>
      </c>
      <c r="AF762" s="17">
        <v>9.0671533269733304E-2</v>
      </c>
    </row>
    <row r="763" spans="2:32" x14ac:dyDescent="0.5">
      <c r="B763" t="s">
        <v>286</v>
      </c>
      <c r="C763" s="17">
        <v>9.7456933551534494E-2</v>
      </c>
      <c r="D763" s="17">
        <v>0.12089040641710599</v>
      </c>
      <c r="E763" s="17">
        <v>7.5441034094651305E-2</v>
      </c>
      <c r="F763" s="17"/>
      <c r="G763" s="17">
        <v>6.2584687024580601E-2</v>
      </c>
      <c r="H763" s="17">
        <v>0.108326019303485</v>
      </c>
      <c r="I763" s="17">
        <v>0.10756381997473199</v>
      </c>
      <c r="J763" s="17">
        <v>0.145945675137549</v>
      </c>
      <c r="K763" s="17">
        <v>0.10636870399842201</v>
      </c>
      <c r="L763" s="17">
        <v>6.0559315818431297E-2</v>
      </c>
      <c r="M763" s="17"/>
      <c r="N763" s="17">
        <v>8.8193935606581494E-2</v>
      </c>
      <c r="O763" s="17">
        <v>9.8176775551675893E-2</v>
      </c>
      <c r="P763" s="17">
        <v>0.141243056092974</v>
      </c>
      <c r="Q763" s="17">
        <v>0.121280454711228</v>
      </c>
      <c r="R763" s="17">
        <v>9.1061983169710106E-2</v>
      </c>
      <c r="S763" s="17">
        <v>0</v>
      </c>
      <c r="T763" s="17">
        <v>9.6967668812466198E-2</v>
      </c>
      <c r="U763" s="17">
        <v>4.3791444902957402E-2</v>
      </c>
      <c r="V763" s="17">
        <v>0.16233096205637601</v>
      </c>
      <c r="W763" s="17">
        <v>8.4885546964889202E-2</v>
      </c>
      <c r="X763" s="17">
        <v>5.5442928655437901E-2</v>
      </c>
      <c r="Y763" s="17">
        <v>7.8522019338628707E-2</v>
      </c>
      <c r="Z763" s="17">
        <v>0.14069507157639599</v>
      </c>
      <c r="AA763" s="17">
        <v>5.9452542023597003E-2</v>
      </c>
      <c r="AB763" s="17">
        <v>0.15221580654060199</v>
      </c>
      <c r="AC763" s="17">
        <v>0</v>
      </c>
      <c r="AD763" s="17"/>
      <c r="AE763" s="17">
        <v>0.110848204646787</v>
      </c>
      <c r="AF763" s="17">
        <v>9.1355815861848794E-2</v>
      </c>
    </row>
    <row r="764" spans="2:32" x14ac:dyDescent="0.5">
      <c r="B764" t="s">
        <v>230</v>
      </c>
      <c r="C764" s="17">
        <v>3.9111875777021902E-2</v>
      </c>
      <c r="D764" s="17">
        <v>2.0205786619087399E-2</v>
      </c>
      <c r="E764" s="17">
        <v>5.7309946814129001E-2</v>
      </c>
      <c r="F764" s="17"/>
      <c r="G764" s="17">
        <v>1.08764559522342E-2</v>
      </c>
      <c r="H764" s="17">
        <v>1.3028813473429501E-2</v>
      </c>
      <c r="I764" s="17">
        <v>2.7011815415565899E-2</v>
      </c>
      <c r="J764" s="17">
        <v>5.6136677216550503E-2</v>
      </c>
      <c r="K764" s="17">
        <v>4.2007615647270298E-2</v>
      </c>
      <c r="L764" s="17">
        <v>5.7679933646873502E-2</v>
      </c>
      <c r="M764" s="17"/>
      <c r="N764" s="17">
        <v>6.1667797782644203E-2</v>
      </c>
      <c r="O764" s="17">
        <v>4.7046630003282998E-2</v>
      </c>
      <c r="P764" s="17">
        <v>4.0142472713086803E-2</v>
      </c>
      <c r="Q764" s="17">
        <v>2.64364429030997E-2</v>
      </c>
      <c r="R764" s="17">
        <v>9.6704822806779306E-2</v>
      </c>
      <c r="S764" s="17">
        <v>3.5522024293798998E-2</v>
      </c>
      <c r="T764" s="17">
        <v>2.2557191080869499E-2</v>
      </c>
      <c r="U764" s="17">
        <v>0</v>
      </c>
      <c r="V764" s="17">
        <v>3.9931140160249901E-2</v>
      </c>
      <c r="W764" s="17">
        <v>4.2548423658842399E-2</v>
      </c>
      <c r="X764" s="17">
        <v>3.8315593251445901E-2</v>
      </c>
      <c r="Y764" s="17">
        <v>0.153181992725756</v>
      </c>
      <c r="Z764" s="17">
        <v>1.7246827247714001E-2</v>
      </c>
      <c r="AA764" s="17">
        <v>0</v>
      </c>
      <c r="AB764" s="17">
        <v>0</v>
      </c>
      <c r="AC764" s="17">
        <v>0</v>
      </c>
      <c r="AD764" s="17"/>
      <c r="AE764" s="17">
        <v>2.41803886879048E-2</v>
      </c>
      <c r="AF764" s="17">
        <v>4.5914722150957397E-2</v>
      </c>
    </row>
    <row r="765" spans="2:32" x14ac:dyDescent="0.5">
      <c r="B765" t="s">
        <v>287</v>
      </c>
      <c r="C765" s="17">
        <v>0.47140058415627201</v>
      </c>
      <c r="D765" s="17">
        <v>0.42459178882325199</v>
      </c>
      <c r="E765" s="17">
        <v>0.51414210570126195</v>
      </c>
      <c r="F765" s="17"/>
      <c r="G765" s="17">
        <v>0.51263192544775305</v>
      </c>
      <c r="H765" s="17">
        <v>0.39035417416715001</v>
      </c>
      <c r="I765" s="17">
        <v>0.52173397825493595</v>
      </c>
      <c r="J765" s="17">
        <v>0.385381064606372</v>
      </c>
      <c r="K765" s="17">
        <v>0.47906535052643301</v>
      </c>
      <c r="L765" s="17">
        <v>0.524287962433306</v>
      </c>
      <c r="M765" s="17"/>
      <c r="N765" s="17">
        <v>0.468515934502864</v>
      </c>
      <c r="O765" s="17">
        <v>0.44333295901367098</v>
      </c>
      <c r="P765" s="17">
        <v>0.56347228647745495</v>
      </c>
      <c r="Q765" s="17">
        <v>0.49179227096556999</v>
      </c>
      <c r="R765" s="17">
        <v>0.30235034030675201</v>
      </c>
      <c r="S765" s="17">
        <v>0.58163950356960903</v>
      </c>
      <c r="T765" s="17">
        <v>0.46122329192036299</v>
      </c>
      <c r="U765" s="17">
        <v>0.599816592819572</v>
      </c>
      <c r="V765" s="17">
        <v>0.360210076057499</v>
      </c>
      <c r="W765" s="17">
        <v>0.496516211480655</v>
      </c>
      <c r="X765" s="17">
        <v>0.51381747915519904</v>
      </c>
      <c r="Y765" s="17">
        <v>0.69930942307745103</v>
      </c>
      <c r="Z765" s="17">
        <v>0.46099848098971702</v>
      </c>
      <c r="AA765" s="17">
        <v>0.56745231703066901</v>
      </c>
      <c r="AB765" s="17">
        <v>0.38740971979771399</v>
      </c>
      <c r="AC765" s="17">
        <v>0.42558794798077698</v>
      </c>
      <c r="AD765" s="17"/>
      <c r="AE765" s="17">
        <v>0.46584417022375302</v>
      </c>
      <c r="AF765" s="17">
        <v>0.47393210899015698</v>
      </c>
    </row>
    <row r="766" spans="2:32" x14ac:dyDescent="0.5">
      <c r="B766" t="s">
        <v>288</v>
      </c>
      <c r="C766" s="17">
        <v>0.20285493603388299</v>
      </c>
      <c r="D766" s="17">
        <v>0.258644930241055</v>
      </c>
      <c r="E766" s="17">
        <v>0.15033194087676599</v>
      </c>
      <c r="F766" s="17"/>
      <c r="G766" s="17">
        <v>0.201635059339308</v>
      </c>
      <c r="H766" s="17">
        <v>0.26528819115609997</v>
      </c>
      <c r="I766" s="17">
        <v>0.18308312522796</v>
      </c>
      <c r="J766" s="17">
        <v>0.29755971989598901</v>
      </c>
      <c r="K766" s="17">
        <v>0.190349859579794</v>
      </c>
      <c r="L766" s="17">
        <v>0.12777790729994601</v>
      </c>
      <c r="M766" s="17"/>
      <c r="N766" s="17">
        <v>0.218885736513493</v>
      </c>
      <c r="O766" s="17">
        <v>0.211589764277618</v>
      </c>
      <c r="P766" s="17">
        <v>0.18052638970781301</v>
      </c>
      <c r="Q766" s="17">
        <v>0.16526365860678799</v>
      </c>
      <c r="R766" s="17">
        <v>0.19841264615342399</v>
      </c>
      <c r="S766" s="17">
        <v>7.1044048587597997E-2</v>
      </c>
      <c r="T766" s="17">
        <v>0.18695076739388999</v>
      </c>
      <c r="U766" s="17">
        <v>0.13613105153136201</v>
      </c>
      <c r="V766" s="17">
        <v>0.230867693190942</v>
      </c>
      <c r="W766" s="17">
        <v>0.206611713463731</v>
      </c>
      <c r="X766" s="17">
        <v>0.13501220246847501</v>
      </c>
      <c r="Y766" s="17">
        <v>7.8522019338628707E-2</v>
      </c>
      <c r="Z766" s="17">
        <v>0.28413959712820702</v>
      </c>
      <c r="AA766" s="17">
        <v>0.211001530952629</v>
      </c>
      <c r="AB766" s="17">
        <v>0.25425385778040899</v>
      </c>
      <c r="AC766" s="17">
        <v>0.176275568318146</v>
      </c>
      <c r="AD766" s="17"/>
      <c r="AE766" s="17">
        <v>0.24856916032104201</v>
      </c>
      <c r="AF766" s="17">
        <v>0.182027349131582</v>
      </c>
    </row>
    <row r="767" spans="2:32" x14ac:dyDescent="0.5">
      <c r="B767" t="s">
        <v>99</v>
      </c>
      <c r="C767" s="17">
        <v>0.26854564812238901</v>
      </c>
      <c r="D767" s="17">
        <v>0.16594685858219699</v>
      </c>
      <c r="E767" s="17">
        <v>0.36381016482449502</v>
      </c>
      <c r="F767" s="17"/>
      <c r="G767" s="17">
        <v>0.31099686610844501</v>
      </c>
      <c r="H767" s="17">
        <v>0.12506598301105001</v>
      </c>
      <c r="I767" s="17">
        <v>0.33865085302697601</v>
      </c>
      <c r="J767" s="17">
        <v>8.7821344710383206E-2</v>
      </c>
      <c r="K767" s="17">
        <v>0.28871549094664001</v>
      </c>
      <c r="L767" s="17">
        <v>0.39651005513336102</v>
      </c>
      <c r="M767" s="17"/>
      <c r="N767" s="17">
        <v>0.24963019798937</v>
      </c>
      <c r="O767" s="17">
        <v>0.23174319473605201</v>
      </c>
      <c r="P767" s="17">
        <v>0.38294589676964202</v>
      </c>
      <c r="Q767" s="17">
        <v>0.326528612358781</v>
      </c>
      <c r="R767" s="17">
        <v>0.103937694153328</v>
      </c>
      <c r="S767" s="17">
        <v>0.51059545498201098</v>
      </c>
      <c r="T767" s="17">
        <v>0.27427252452647299</v>
      </c>
      <c r="U767" s="17">
        <v>0.46368554128820999</v>
      </c>
      <c r="V767" s="17">
        <v>0.129342382866557</v>
      </c>
      <c r="W767" s="17">
        <v>0.28990449801692397</v>
      </c>
      <c r="X767" s="17">
        <v>0.37880527668672398</v>
      </c>
      <c r="Y767" s="17">
        <v>0.62078740373882202</v>
      </c>
      <c r="Z767" s="17">
        <v>0.176858883861509</v>
      </c>
      <c r="AA767" s="17">
        <v>0.35645078607803898</v>
      </c>
      <c r="AB767" s="17">
        <v>0.133155862017306</v>
      </c>
      <c r="AC767" s="17">
        <v>0.24931237966263101</v>
      </c>
      <c r="AD767" s="17"/>
      <c r="AE767" s="17">
        <v>0.21727500990271101</v>
      </c>
      <c r="AF767" s="17">
        <v>0.291904759858575</v>
      </c>
    </row>
    <row r="768" spans="2:32" x14ac:dyDescent="0.5">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c r="AD768" s="17"/>
      <c r="AE768" s="17"/>
      <c r="AF768" s="17"/>
    </row>
    <row r="769" spans="2:32" x14ac:dyDescent="0.5">
      <c r="B769" s="6" t="s">
        <v>317</v>
      </c>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17"/>
      <c r="AF769" s="17"/>
    </row>
    <row r="770" spans="2:32" x14ac:dyDescent="0.5">
      <c r="B770" s="24" t="s">
        <v>541</v>
      </c>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c r="AD770" s="17"/>
      <c r="AE770" s="17"/>
      <c r="AF770" s="17"/>
    </row>
    <row r="771" spans="2:32" x14ac:dyDescent="0.5">
      <c r="B771" t="s">
        <v>311</v>
      </c>
      <c r="C771" s="17">
        <v>0.53569370902142899</v>
      </c>
      <c r="D771" s="17">
        <v>0.52058659421490805</v>
      </c>
      <c r="E771" s="17">
        <v>0.55263903625213395</v>
      </c>
      <c r="F771" s="17"/>
      <c r="G771" s="17">
        <v>0.36038362226457499</v>
      </c>
      <c r="H771" s="17">
        <v>0.47554865745021802</v>
      </c>
      <c r="I771" s="17">
        <v>0.52592055653681402</v>
      </c>
      <c r="J771" s="17">
        <v>0.60860342455987504</v>
      </c>
      <c r="K771" s="17">
        <v>0.54314170969876496</v>
      </c>
      <c r="L771" s="17">
        <v>0.63939673234111105</v>
      </c>
      <c r="M771" s="17"/>
      <c r="N771" s="17">
        <v>0.60909812880821301</v>
      </c>
      <c r="O771" s="17">
        <v>0.57346463586361196</v>
      </c>
      <c r="P771" s="17">
        <v>0.41662325872885397</v>
      </c>
      <c r="Q771" s="17">
        <v>0.21894051957539501</v>
      </c>
      <c r="R771" s="17">
        <v>0.79001345913560705</v>
      </c>
      <c r="S771" s="17">
        <v>0.52304111017498101</v>
      </c>
      <c r="T771" s="17">
        <v>0.47741627866442499</v>
      </c>
      <c r="U771" s="17">
        <v>0.44439673772636501</v>
      </c>
      <c r="V771" s="17">
        <v>0.51965329509204194</v>
      </c>
      <c r="W771" s="17">
        <v>0.54715717721213597</v>
      </c>
      <c r="X771" s="17">
        <v>0.45599359467012701</v>
      </c>
      <c r="Y771" s="17">
        <v>0.70998524866671997</v>
      </c>
      <c r="Z771" s="17">
        <v>0.59405138034071903</v>
      </c>
      <c r="AA771" s="17">
        <v>0.65405316453915696</v>
      </c>
      <c r="AB771" s="17">
        <v>0.54651022776658198</v>
      </c>
      <c r="AC771" s="17">
        <v>0.26463125845014301</v>
      </c>
      <c r="AD771" s="17"/>
      <c r="AE771" s="17">
        <v>0.67075408602275799</v>
      </c>
      <c r="AF771" s="17">
        <v>0.45108185674026102</v>
      </c>
    </row>
    <row r="772" spans="2:32" x14ac:dyDescent="0.5">
      <c r="B772" t="s">
        <v>312</v>
      </c>
      <c r="C772" s="17">
        <v>9.0507414201976402E-2</v>
      </c>
      <c r="D772" s="17">
        <v>0.143553382348344</v>
      </c>
      <c r="E772" s="17">
        <v>3.1990987786759198E-2</v>
      </c>
      <c r="F772" s="17"/>
      <c r="G772" s="17">
        <v>7.0797621667150604E-2</v>
      </c>
      <c r="H772" s="17">
        <v>0.120191508276867</v>
      </c>
      <c r="I772" s="17">
        <v>0.11357479782693999</v>
      </c>
      <c r="J772" s="17">
        <v>0.100019103128624</v>
      </c>
      <c r="K772" s="17">
        <v>5.5700602020185397E-2</v>
      </c>
      <c r="L772" s="17">
        <v>0</v>
      </c>
      <c r="M772" s="17"/>
      <c r="N772" s="17">
        <v>0.119639209353625</v>
      </c>
      <c r="O772" s="17">
        <v>0.101265755558923</v>
      </c>
      <c r="P772" s="17">
        <v>0.11819624072853099</v>
      </c>
      <c r="Q772" s="17">
        <v>0.13628945131911299</v>
      </c>
      <c r="R772" s="17">
        <v>0</v>
      </c>
      <c r="S772" s="17">
        <v>5.5314390056614697E-2</v>
      </c>
      <c r="T772" s="17">
        <v>0.10358255616623201</v>
      </c>
      <c r="U772" s="17">
        <v>0.10737447089025901</v>
      </c>
      <c r="V772" s="17">
        <v>8.1874469314614895E-2</v>
      </c>
      <c r="W772" s="17">
        <v>4.9097652978845399E-2</v>
      </c>
      <c r="X772" s="17">
        <v>0.10692173161342</v>
      </c>
      <c r="Y772" s="17">
        <v>0.128977586434013</v>
      </c>
      <c r="Z772" s="17">
        <v>9.1205260569071606E-2</v>
      </c>
      <c r="AA772" s="17">
        <v>9.2427212241001699E-2</v>
      </c>
      <c r="AB772" s="17">
        <v>7.67430093363623E-2</v>
      </c>
      <c r="AC772" s="17">
        <v>0.161417274587804</v>
      </c>
      <c r="AD772" s="17"/>
      <c r="AE772" s="17">
        <v>2.5357439029312999E-2</v>
      </c>
      <c r="AF772" s="17">
        <v>0.13132219791442701</v>
      </c>
    </row>
    <row r="773" spans="2:32" x14ac:dyDescent="0.5">
      <c r="B773" t="s">
        <v>313</v>
      </c>
      <c r="C773" s="17">
        <v>6.9312751542677395E-2</v>
      </c>
      <c r="D773" s="17">
        <v>3.7517176731963198E-2</v>
      </c>
      <c r="E773" s="17">
        <v>0.101805452243281</v>
      </c>
      <c r="F773" s="17"/>
      <c r="G773" s="17">
        <v>0.13876369331758501</v>
      </c>
      <c r="H773" s="17">
        <v>0.10452299353136101</v>
      </c>
      <c r="I773" s="17">
        <v>5.9072974603425199E-2</v>
      </c>
      <c r="J773" s="17">
        <v>2.1898471029212298E-2</v>
      </c>
      <c r="K773" s="17">
        <v>8.2112752882855897E-2</v>
      </c>
      <c r="L773" s="17">
        <v>5.6974316913471698E-2</v>
      </c>
      <c r="M773" s="17"/>
      <c r="N773" s="17">
        <v>2.80868145212223E-2</v>
      </c>
      <c r="O773" s="17">
        <v>3.09925699312762E-2</v>
      </c>
      <c r="P773" s="17">
        <v>4.1932077314516099E-2</v>
      </c>
      <c r="Q773" s="17">
        <v>0.14252670972744799</v>
      </c>
      <c r="R773" s="17">
        <v>0</v>
      </c>
      <c r="S773" s="17">
        <v>0</v>
      </c>
      <c r="T773" s="17">
        <v>4.8754552861005503E-2</v>
      </c>
      <c r="U773" s="17">
        <v>9.1766398112654995E-2</v>
      </c>
      <c r="V773" s="17">
        <v>6.0522429322647397E-2</v>
      </c>
      <c r="W773" s="17">
        <v>0.110916831995168</v>
      </c>
      <c r="X773" s="17">
        <v>0.18097657893469499</v>
      </c>
      <c r="Y773" s="17">
        <v>0</v>
      </c>
      <c r="Z773" s="17">
        <v>8.4109119578360397E-2</v>
      </c>
      <c r="AA773" s="17">
        <v>5.2094880640745397E-2</v>
      </c>
      <c r="AB773" s="17">
        <v>0.115493234990192</v>
      </c>
      <c r="AC773" s="17">
        <v>7.7057161453077894E-2</v>
      </c>
      <c r="AD773" s="17"/>
      <c r="AE773" s="17">
        <v>4.3365209931002603E-2</v>
      </c>
      <c r="AF773" s="17">
        <v>8.5568218961407497E-2</v>
      </c>
    </row>
    <row r="774" spans="2:32" x14ac:dyDescent="0.5">
      <c r="B774" t="s">
        <v>314</v>
      </c>
      <c r="C774" s="17">
        <v>0.13011898882943901</v>
      </c>
      <c r="D774" s="17">
        <v>7.9138414536952001E-2</v>
      </c>
      <c r="E774" s="17">
        <v>0.187943469715874</v>
      </c>
      <c r="F774" s="17"/>
      <c r="G774" s="17">
        <v>0.17229125983792001</v>
      </c>
      <c r="H774" s="17">
        <v>0.17920869938981501</v>
      </c>
      <c r="I774" s="17">
        <v>0.127857943634477</v>
      </c>
      <c r="J774" s="17">
        <v>0.11522252728009701</v>
      </c>
      <c r="K774" s="17">
        <v>9.7760095167082506E-2</v>
      </c>
      <c r="L774" s="17">
        <v>0.101805762395347</v>
      </c>
      <c r="M774" s="17"/>
      <c r="N774" s="17">
        <v>0.13170543894162701</v>
      </c>
      <c r="O774" s="17">
        <v>0.10689258988179701</v>
      </c>
      <c r="P774" s="17">
        <v>0.183864506505166</v>
      </c>
      <c r="Q774" s="17">
        <v>0.21757014926204801</v>
      </c>
      <c r="R774" s="17">
        <v>0</v>
      </c>
      <c r="S774" s="17">
        <v>0.187080353682441</v>
      </c>
      <c r="T774" s="17">
        <v>0.17670899009462701</v>
      </c>
      <c r="U774" s="17">
        <v>0.110380067959658</v>
      </c>
      <c r="V774" s="17">
        <v>0.101906375115165</v>
      </c>
      <c r="W774" s="17">
        <v>8.7544509879963706E-2</v>
      </c>
      <c r="X774" s="17">
        <v>0.108593937750115</v>
      </c>
      <c r="Y774" s="17">
        <v>0.161037164899268</v>
      </c>
      <c r="Z774" s="17">
        <v>0.111067095664587</v>
      </c>
      <c r="AA774" s="17">
        <v>0.15651206025186601</v>
      </c>
      <c r="AB774" s="17">
        <v>0.26125352790686301</v>
      </c>
      <c r="AC774" s="17">
        <v>0.30222949896446899</v>
      </c>
      <c r="AD774" s="17"/>
      <c r="AE774" s="17">
        <v>0.15397266976011201</v>
      </c>
      <c r="AF774" s="17">
        <v>0.115175271270822</v>
      </c>
    </row>
    <row r="775" spans="2:32" x14ac:dyDescent="0.5">
      <c r="B775" t="s">
        <v>315</v>
      </c>
      <c r="C775" s="17">
        <v>6.8164108025563705E-2</v>
      </c>
      <c r="D775" s="17">
        <v>0.102671868002598</v>
      </c>
      <c r="E775" s="17">
        <v>3.01655363336501E-2</v>
      </c>
      <c r="F775" s="17"/>
      <c r="G775" s="17">
        <v>0.18200734320135201</v>
      </c>
      <c r="H775" s="17">
        <v>6.1549494554952497E-2</v>
      </c>
      <c r="I775" s="17">
        <v>6.5925178775456603E-2</v>
      </c>
      <c r="J775" s="17">
        <v>7.9674175436652603E-2</v>
      </c>
      <c r="K775" s="17">
        <v>3.2430418501839399E-2</v>
      </c>
      <c r="L775" s="17">
        <v>8.7903287276125897E-2</v>
      </c>
      <c r="M775" s="17"/>
      <c r="N775" s="17">
        <v>4.1037229887851197E-2</v>
      </c>
      <c r="O775" s="17">
        <v>7.6127606005205295E-2</v>
      </c>
      <c r="P775" s="17">
        <v>7.6078237943201801E-2</v>
      </c>
      <c r="Q775" s="17">
        <v>0.14285625233688801</v>
      </c>
      <c r="R775" s="17">
        <v>0.209986540864393</v>
      </c>
      <c r="S775" s="17">
        <v>6.2960050477363999E-2</v>
      </c>
      <c r="T775" s="17">
        <v>0.12577967330057699</v>
      </c>
      <c r="U775" s="17">
        <v>0</v>
      </c>
      <c r="V775" s="17">
        <v>6.8159369068332504E-2</v>
      </c>
      <c r="W775" s="17">
        <v>9.5253946868999295E-2</v>
      </c>
      <c r="X775" s="17">
        <v>4.6070234892979199E-2</v>
      </c>
      <c r="Y775" s="17">
        <v>0</v>
      </c>
      <c r="Z775" s="17">
        <v>3.3945908586613699E-2</v>
      </c>
      <c r="AA775" s="17">
        <v>0</v>
      </c>
      <c r="AB775" s="17">
        <v>0</v>
      </c>
      <c r="AC775" s="17">
        <v>0</v>
      </c>
      <c r="AD775" s="17"/>
      <c r="AE775" s="17">
        <v>3.56498064809724E-2</v>
      </c>
      <c r="AF775" s="17">
        <v>8.8533481637554007E-2</v>
      </c>
    </row>
    <row r="776" spans="2:32" x14ac:dyDescent="0.5">
      <c r="B776" t="s">
        <v>316</v>
      </c>
      <c r="C776" s="17">
        <v>0.106203028378914</v>
      </c>
      <c r="D776" s="17">
        <v>0.116532564165235</v>
      </c>
      <c r="E776" s="17">
        <v>9.5455517668301404E-2</v>
      </c>
      <c r="F776" s="17"/>
      <c r="G776" s="17">
        <v>7.57564597114182E-2</v>
      </c>
      <c r="H776" s="17">
        <v>5.8978646796787E-2</v>
      </c>
      <c r="I776" s="17">
        <v>0.107648548622887</v>
      </c>
      <c r="J776" s="17">
        <v>7.4582298565539606E-2</v>
      </c>
      <c r="K776" s="17">
        <v>0.188854421729272</v>
      </c>
      <c r="L776" s="17">
        <v>0.11391990107394399</v>
      </c>
      <c r="M776" s="17"/>
      <c r="N776" s="17">
        <v>7.0433178487461404E-2</v>
      </c>
      <c r="O776" s="17">
        <v>0.111256842759187</v>
      </c>
      <c r="P776" s="17">
        <v>0.16330567877973101</v>
      </c>
      <c r="Q776" s="17">
        <v>0.14181691777910799</v>
      </c>
      <c r="R776" s="17">
        <v>0</v>
      </c>
      <c r="S776" s="17">
        <v>0.17160409560859899</v>
      </c>
      <c r="T776" s="17">
        <v>6.7757948913133803E-2</v>
      </c>
      <c r="U776" s="17">
        <v>0.246082325311063</v>
      </c>
      <c r="V776" s="17">
        <v>0.167884062087198</v>
      </c>
      <c r="W776" s="17">
        <v>0.11002988106488799</v>
      </c>
      <c r="X776" s="17">
        <v>0.101443922138665</v>
      </c>
      <c r="Y776" s="17">
        <v>0</v>
      </c>
      <c r="Z776" s="17">
        <v>8.5621235260648201E-2</v>
      </c>
      <c r="AA776" s="17">
        <v>4.49126823272301E-2</v>
      </c>
      <c r="AB776" s="17">
        <v>0</v>
      </c>
      <c r="AC776" s="17">
        <v>0.19466480654450599</v>
      </c>
      <c r="AD776" s="17"/>
      <c r="AE776" s="17">
        <v>7.0900788775842105E-2</v>
      </c>
      <c r="AF776" s="17">
        <v>0.12831897347552901</v>
      </c>
    </row>
    <row r="777" spans="2:32" x14ac:dyDescent="0.5">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row>
    <row r="778" spans="2:32" x14ac:dyDescent="0.5">
      <c r="B778" s="6" t="s">
        <v>332</v>
      </c>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c r="AD778" s="17"/>
      <c r="AE778" s="17"/>
      <c r="AF778" s="17"/>
    </row>
    <row r="779" spans="2:32" x14ac:dyDescent="0.5">
      <c r="B779" s="24" t="s">
        <v>541</v>
      </c>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c r="AD779" s="17"/>
      <c r="AE779" s="17"/>
      <c r="AF779" s="17"/>
    </row>
    <row r="780" spans="2:32" x14ac:dyDescent="0.5">
      <c r="B780" t="s">
        <v>327</v>
      </c>
      <c r="C780" s="17">
        <v>0.24843873119621801</v>
      </c>
      <c r="D780" s="17">
        <v>0.25702009651604002</v>
      </c>
      <c r="E780" s="17">
        <v>0.23685824162164701</v>
      </c>
      <c r="F780" s="17"/>
      <c r="G780" s="17">
        <v>0.115715580771134</v>
      </c>
      <c r="H780" s="17">
        <v>0.20879750979631001</v>
      </c>
      <c r="I780" s="17">
        <v>0.25766528798511801</v>
      </c>
      <c r="J780" s="17">
        <v>0.25630490961167801</v>
      </c>
      <c r="K780" s="17">
        <v>0.27097521154631599</v>
      </c>
      <c r="L780" s="17">
        <v>0.36987097859205698</v>
      </c>
      <c r="M780" s="17"/>
      <c r="N780" s="17">
        <v>0.16892071818726301</v>
      </c>
      <c r="O780" s="17">
        <v>0.30914366121887998</v>
      </c>
      <c r="P780" s="17">
        <v>0.331726488910913</v>
      </c>
      <c r="Q780" s="17">
        <v>0.14036044211180801</v>
      </c>
      <c r="R780" s="17">
        <v>0</v>
      </c>
      <c r="S780" s="17">
        <v>0.35855076281881199</v>
      </c>
      <c r="T780" s="17">
        <v>0.344347599592562</v>
      </c>
      <c r="U780" s="17">
        <v>0.22737323210657601</v>
      </c>
      <c r="V780" s="17">
        <v>0.17407056819522601</v>
      </c>
      <c r="W780" s="17">
        <v>0.24871434315754701</v>
      </c>
      <c r="X780" s="17">
        <v>0.26277579780427501</v>
      </c>
      <c r="Y780" s="17">
        <v>0.14217727098854199</v>
      </c>
      <c r="Z780" s="17">
        <v>0.161031464592964</v>
      </c>
      <c r="AA780" s="17">
        <v>0.28005421256853602</v>
      </c>
      <c r="AB780" s="17">
        <v>0.24719439596175599</v>
      </c>
      <c r="AC780" s="17">
        <v>0.35558877929553701</v>
      </c>
      <c r="AD780" s="17"/>
      <c r="AE780" s="17">
        <v>0.29915831135211801</v>
      </c>
      <c r="AF780" s="17">
        <v>0.216664218795207</v>
      </c>
    </row>
    <row r="781" spans="2:32" x14ac:dyDescent="0.5">
      <c r="B781" t="s">
        <v>283</v>
      </c>
      <c r="C781" s="17">
        <v>0.33460961193466099</v>
      </c>
      <c r="D781" s="17">
        <v>0.34450798127901699</v>
      </c>
      <c r="E781" s="17">
        <v>0.32601215752016399</v>
      </c>
      <c r="F781" s="17"/>
      <c r="G781" s="17">
        <v>0.45841796319838002</v>
      </c>
      <c r="H781" s="17">
        <v>0.34548684927912099</v>
      </c>
      <c r="I781" s="17">
        <v>0.28329253205174898</v>
      </c>
      <c r="J781" s="17">
        <v>0.32865619138096802</v>
      </c>
      <c r="K781" s="17">
        <v>0.32866506288208303</v>
      </c>
      <c r="L781" s="17">
        <v>0.43120139087121201</v>
      </c>
      <c r="M781" s="17"/>
      <c r="N781" s="17">
        <v>0.30352434103909798</v>
      </c>
      <c r="O781" s="17">
        <v>0.333457006866686</v>
      </c>
      <c r="P781" s="17">
        <v>0.33244944002341198</v>
      </c>
      <c r="Q781" s="17">
        <v>0.27810636909822101</v>
      </c>
      <c r="R781" s="17">
        <v>0.734901754127815</v>
      </c>
      <c r="S781" s="17">
        <v>0.226310050570913</v>
      </c>
      <c r="T781" s="17">
        <v>0.33515849560049898</v>
      </c>
      <c r="U781" s="17">
        <v>0.20214646607231301</v>
      </c>
      <c r="V781" s="17">
        <v>0.40708222145322398</v>
      </c>
      <c r="W781" s="17">
        <v>0.34140567331903399</v>
      </c>
      <c r="X781" s="17">
        <v>0.231315010887753</v>
      </c>
      <c r="Y781" s="17">
        <v>0.30096227333617098</v>
      </c>
      <c r="Z781" s="17">
        <v>0.34588482698929401</v>
      </c>
      <c r="AA781" s="17">
        <v>0.25167029706246102</v>
      </c>
      <c r="AB781" s="17">
        <v>0.488158480541797</v>
      </c>
      <c r="AC781" s="17">
        <v>0.38243478803245501</v>
      </c>
      <c r="AD781" s="17"/>
      <c r="AE781" s="17">
        <v>0.31861305498464598</v>
      </c>
      <c r="AF781" s="17">
        <v>0.34463104341377399</v>
      </c>
    </row>
    <row r="782" spans="2:32" x14ac:dyDescent="0.5">
      <c r="B782" t="s">
        <v>328</v>
      </c>
      <c r="C782" s="17">
        <v>0.23097302786732901</v>
      </c>
      <c r="D782" s="17">
        <v>0.235974223009593</v>
      </c>
      <c r="E782" s="17">
        <v>0.22708152473315599</v>
      </c>
      <c r="F782" s="17"/>
      <c r="G782" s="17">
        <v>0.247281938862557</v>
      </c>
      <c r="H782" s="17">
        <v>0.29255574332793999</v>
      </c>
      <c r="I782" s="17">
        <v>0.22925028286365101</v>
      </c>
      <c r="J782" s="17">
        <v>0.222153085110497</v>
      </c>
      <c r="K782" s="17">
        <v>0.20096167193012099</v>
      </c>
      <c r="L782" s="17">
        <v>0.14133317307885199</v>
      </c>
      <c r="M782" s="17"/>
      <c r="N782" s="17">
        <v>0.344046637427946</v>
      </c>
      <c r="O782" s="17">
        <v>0.200395030322079</v>
      </c>
      <c r="P782" s="17">
        <v>0.17106955451113601</v>
      </c>
      <c r="Q782" s="17">
        <v>0.21539286567788199</v>
      </c>
      <c r="R782" s="17">
        <v>0.265098245872185</v>
      </c>
      <c r="S782" s="17">
        <v>0.176926948524323</v>
      </c>
      <c r="T782" s="17">
        <v>0.14678484175974901</v>
      </c>
      <c r="U782" s="17">
        <v>0.217754538849917</v>
      </c>
      <c r="V782" s="17">
        <v>0.27013042024406397</v>
      </c>
      <c r="W782" s="17">
        <v>0.22390646348588</v>
      </c>
      <c r="X782" s="17">
        <v>0.18558782328435</v>
      </c>
      <c r="Y782" s="17">
        <v>0.55686045567528697</v>
      </c>
      <c r="Z782" s="17">
        <v>0.166453665580515</v>
      </c>
      <c r="AA782" s="17">
        <v>0.32146547062047698</v>
      </c>
      <c r="AB782" s="17">
        <v>0.20485988660460699</v>
      </c>
      <c r="AC782" s="17">
        <v>6.9415492528851902E-2</v>
      </c>
      <c r="AD782" s="17"/>
      <c r="AE782" s="17">
        <v>0.25159649934553102</v>
      </c>
      <c r="AF782" s="17">
        <v>0.218052953445936</v>
      </c>
    </row>
    <row r="783" spans="2:32" x14ac:dyDescent="0.5">
      <c r="B783" t="s">
        <v>329</v>
      </c>
      <c r="C783" s="17">
        <v>0.178917435254381</v>
      </c>
      <c r="D783" s="17">
        <v>0.156078232721343</v>
      </c>
      <c r="E783" s="17">
        <v>0.20221937619205599</v>
      </c>
      <c r="F783" s="17"/>
      <c r="G783" s="17">
        <v>0.178584517167929</v>
      </c>
      <c r="H783" s="17">
        <v>0.15315989759662901</v>
      </c>
      <c r="I783" s="17">
        <v>0.21168418570702</v>
      </c>
      <c r="J783" s="17">
        <v>0.18647795814073301</v>
      </c>
      <c r="K783" s="17">
        <v>0.19256897868599901</v>
      </c>
      <c r="L783" s="17">
        <v>5.75944574578795E-2</v>
      </c>
      <c r="M783" s="17"/>
      <c r="N783" s="17">
        <v>0.167903162912068</v>
      </c>
      <c r="O783" s="17">
        <v>0.15700430159235501</v>
      </c>
      <c r="P783" s="17">
        <v>0.16475451655453899</v>
      </c>
      <c r="Q783" s="17">
        <v>0.36614032311208899</v>
      </c>
      <c r="R783" s="17">
        <v>0</v>
      </c>
      <c r="S783" s="17">
        <v>0.23821223808595199</v>
      </c>
      <c r="T783" s="17">
        <v>0.17370906304719</v>
      </c>
      <c r="U783" s="17">
        <v>0.245825285331641</v>
      </c>
      <c r="V783" s="17">
        <v>0.14871679010748601</v>
      </c>
      <c r="W783" s="17">
        <v>0.17765619532280699</v>
      </c>
      <c r="X783" s="17">
        <v>0.28857470938669599</v>
      </c>
      <c r="Y783" s="17">
        <v>0</v>
      </c>
      <c r="Z783" s="17">
        <v>0.32663004283722702</v>
      </c>
      <c r="AA783" s="17">
        <v>0.146810019748527</v>
      </c>
      <c r="AB783" s="17">
        <v>5.97872368918392E-2</v>
      </c>
      <c r="AC783" s="17">
        <v>0.192560940143156</v>
      </c>
      <c r="AD783" s="17"/>
      <c r="AE783" s="17">
        <v>0.12499009449333399</v>
      </c>
      <c r="AF783" s="17">
        <v>0.212701527167178</v>
      </c>
    </row>
    <row r="784" spans="2:32" x14ac:dyDescent="0.5">
      <c r="B784" t="s">
        <v>330</v>
      </c>
      <c r="C784" s="17">
        <v>7.0611937474112903E-3</v>
      </c>
      <c r="D784" s="17">
        <v>6.4194664740062296E-3</v>
      </c>
      <c r="E784" s="17">
        <v>7.8286999329766904E-3</v>
      </c>
      <c r="F784" s="17"/>
      <c r="G784" s="17">
        <v>0</v>
      </c>
      <c r="H784" s="17">
        <v>0</v>
      </c>
      <c r="I784" s="17">
        <v>1.8107711392460799E-2</v>
      </c>
      <c r="J784" s="17">
        <v>6.4078557561236E-3</v>
      </c>
      <c r="K784" s="17">
        <v>6.8290749554803703E-3</v>
      </c>
      <c r="L784" s="17">
        <v>0</v>
      </c>
      <c r="M784" s="17"/>
      <c r="N784" s="17">
        <v>1.5605140433625601E-2</v>
      </c>
      <c r="O784" s="17">
        <v>0</v>
      </c>
      <c r="P784" s="17">
        <v>0</v>
      </c>
      <c r="Q784" s="17">
        <v>0</v>
      </c>
      <c r="R784" s="17">
        <v>0</v>
      </c>
      <c r="S784" s="17">
        <v>0</v>
      </c>
      <c r="T784" s="17">
        <v>0</v>
      </c>
      <c r="U784" s="17">
        <v>0.106900477639552</v>
      </c>
      <c r="V784" s="17">
        <v>0</v>
      </c>
      <c r="W784" s="17">
        <v>8.3173247147321494E-3</v>
      </c>
      <c r="X784" s="17">
        <v>3.1746658636925697E-2</v>
      </c>
      <c r="Y784" s="17">
        <v>0</v>
      </c>
      <c r="Z784" s="17">
        <v>0</v>
      </c>
      <c r="AA784" s="17">
        <v>0</v>
      </c>
      <c r="AB784" s="17">
        <v>0</v>
      </c>
      <c r="AC784" s="17">
        <v>0</v>
      </c>
      <c r="AD784" s="17"/>
      <c r="AE784" s="17">
        <v>5.6420398243713999E-3</v>
      </c>
      <c r="AF784" s="17">
        <v>7.9502571779043706E-3</v>
      </c>
    </row>
    <row r="785" spans="2:32" x14ac:dyDescent="0.5">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row>
    <row r="786" spans="2:32" x14ac:dyDescent="0.5">
      <c r="B786" s="6" t="s">
        <v>333</v>
      </c>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c r="AD786" s="17"/>
      <c r="AE786" s="17"/>
      <c r="AF786" s="17"/>
    </row>
    <row r="787" spans="2:32" x14ac:dyDescent="0.5">
      <c r="B787" s="24" t="s">
        <v>541</v>
      </c>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c r="AD787" s="17"/>
      <c r="AE787" s="17"/>
      <c r="AF787" s="17"/>
    </row>
    <row r="788" spans="2:32" x14ac:dyDescent="0.5">
      <c r="B788" t="s">
        <v>327</v>
      </c>
      <c r="C788" s="17">
        <v>0.39204061188445299</v>
      </c>
      <c r="D788" s="17">
        <v>0.40439574106235399</v>
      </c>
      <c r="E788" s="17">
        <v>0.37729948241192701</v>
      </c>
      <c r="F788" s="17"/>
      <c r="G788" s="17">
        <v>0.23714852652992999</v>
      </c>
      <c r="H788" s="17">
        <v>0.34395134306147102</v>
      </c>
      <c r="I788" s="17">
        <v>0.41615040656709201</v>
      </c>
      <c r="J788" s="17">
        <v>0.432142032009877</v>
      </c>
      <c r="K788" s="17">
        <v>0.371396245020927</v>
      </c>
      <c r="L788" s="17">
        <v>0.54459527781708394</v>
      </c>
      <c r="M788" s="17"/>
      <c r="N788" s="17">
        <v>0.40754675384157801</v>
      </c>
      <c r="O788" s="17">
        <v>0.45612273085349397</v>
      </c>
      <c r="P788" s="17">
        <v>0.371855947675648</v>
      </c>
      <c r="Q788" s="17">
        <v>0.21895153554392199</v>
      </c>
      <c r="R788" s="17">
        <v>0.265098245872185</v>
      </c>
      <c r="S788" s="17">
        <v>0.58580197615033502</v>
      </c>
      <c r="T788" s="17">
        <v>0.379762515840116</v>
      </c>
      <c r="U788" s="17">
        <v>0.11894253373105999</v>
      </c>
      <c r="V788" s="17">
        <v>0.303904657968606</v>
      </c>
      <c r="W788" s="17">
        <v>0.37643184846531902</v>
      </c>
      <c r="X788" s="17">
        <v>0.377437006910115</v>
      </c>
      <c r="Y788" s="17">
        <v>0.464251600787078</v>
      </c>
      <c r="Z788" s="17">
        <v>0.52214071282484698</v>
      </c>
      <c r="AA788" s="17">
        <v>0.37748967415986001</v>
      </c>
      <c r="AB788" s="17">
        <v>0.35473854606692401</v>
      </c>
      <c r="AC788" s="17">
        <v>0.42292460703836099</v>
      </c>
      <c r="AD788" s="17"/>
      <c r="AE788" s="17">
        <v>0.48933925025875202</v>
      </c>
      <c r="AF788" s="17">
        <v>0.33108551757722998</v>
      </c>
    </row>
    <row r="789" spans="2:32" x14ac:dyDescent="0.5">
      <c r="B789" t="s">
        <v>283</v>
      </c>
      <c r="C789" s="17">
        <v>0.32237436127625901</v>
      </c>
      <c r="D789" s="17">
        <v>0.31783837964351902</v>
      </c>
      <c r="E789" s="17">
        <v>0.32979038378370601</v>
      </c>
      <c r="F789" s="17"/>
      <c r="G789" s="17">
        <v>0.38097903033122898</v>
      </c>
      <c r="H789" s="17">
        <v>0.384665057485993</v>
      </c>
      <c r="I789" s="17">
        <v>0.33313960553170002</v>
      </c>
      <c r="J789" s="17">
        <v>0.31202188818798898</v>
      </c>
      <c r="K789" s="17">
        <v>0.25826987860064199</v>
      </c>
      <c r="L789" s="17">
        <v>0.28263996813825898</v>
      </c>
      <c r="M789" s="17"/>
      <c r="N789" s="17">
        <v>0.35363633385897297</v>
      </c>
      <c r="O789" s="17">
        <v>0.29914166405373899</v>
      </c>
      <c r="P789" s="17">
        <v>0.290863165308131</v>
      </c>
      <c r="Q789" s="17">
        <v>0.49029363260268299</v>
      </c>
      <c r="R789" s="17">
        <v>0.265098245872185</v>
      </c>
      <c r="S789" s="17">
        <v>0.236662640231041</v>
      </c>
      <c r="T789" s="17">
        <v>0.26996086330061397</v>
      </c>
      <c r="U789" s="17">
        <v>0.420957232407487</v>
      </c>
      <c r="V789" s="17">
        <v>0.36925626119279598</v>
      </c>
      <c r="W789" s="17">
        <v>0.34481539759887098</v>
      </c>
      <c r="X789" s="17">
        <v>0.18493195587622099</v>
      </c>
      <c r="Y789" s="17">
        <v>0.53574839921292206</v>
      </c>
      <c r="Z789" s="17">
        <v>0.221704474900946</v>
      </c>
      <c r="AA789" s="17">
        <v>0.431140493627646</v>
      </c>
      <c r="AB789" s="17">
        <v>0.25124386256409098</v>
      </c>
      <c r="AC789" s="17">
        <v>0.29704481543055899</v>
      </c>
      <c r="AD789" s="17"/>
      <c r="AE789" s="17">
        <v>0.29813946287668103</v>
      </c>
      <c r="AF789" s="17">
        <v>0.337556901773788</v>
      </c>
    </row>
    <row r="790" spans="2:32" x14ac:dyDescent="0.5">
      <c r="B790" t="s">
        <v>328</v>
      </c>
      <c r="C790" s="17">
        <v>0.14823861191049401</v>
      </c>
      <c r="D790" s="17">
        <v>0.16079584535654201</v>
      </c>
      <c r="E790" s="17">
        <v>0.13531306285101399</v>
      </c>
      <c r="F790" s="17"/>
      <c r="G790" s="17">
        <v>0.18470911597818401</v>
      </c>
      <c r="H790" s="17">
        <v>0.163174668289543</v>
      </c>
      <c r="I790" s="17">
        <v>0.14998915284144501</v>
      </c>
      <c r="J790" s="17">
        <v>0.13203311227643999</v>
      </c>
      <c r="K790" s="17">
        <v>0.15068386993053101</v>
      </c>
      <c r="L790" s="17">
        <v>0.10655384091138501</v>
      </c>
      <c r="M790" s="17"/>
      <c r="N790" s="17">
        <v>0.112991284779276</v>
      </c>
      <c r="O790" s="17">
        <v>0.13116129739850399</v>
      </c>
      <c r="P790" s="17">
        <v>0.21664850389532</v>
      </c>
      <c r="Q790" s="17">
        <v>0.14502251995252799</v>
      </c>
      <c r="R790" s="17">
        <v>0</v>
      </c>
      <c r="S790" s="17">
        <v>0</v>
      </c>
      <c r="T790" s="17">
        <v>0.20271813559094401</v>
      </c>
      <c r="U790" s="17">
        <v>0.10737447089025901</v>
      </c>
      <c r="V790" s="17">
        <v>0.203010936859294</v>
      </c>
      <c r="W790" s="17">
        <v>0.13440903977277199</v>
      </c>
      <c r="X790" s="17">
        <v>0.19304396810191499</v>
      </c>
      <c r="Y790" s="17">
        <v>0</v>
      </c>
      <c r="Z790" s="17">
        <v>8.0941721856209403E-2</v>
      </c>
      <c r="AA790" s="17">
        <v>0.14336128162744499</v>
      </c>
      <c r="AB790" s="17">
        <v>0.33507409772521601</v>
      </c>
      <c r="AC790" s="17">
        <v>0.14764410078477899</v>
      </c>
      <c r="AD790" s="17"/>
      <c r="AE790" s="17">
        <v>0.14055734236724199</v>
      </c>
      <c r="AF790" s="17">
        <v>0.15305072970814401</v>
      </c>
    </row>
    <row r="791" spans="2:32" x14ac:dyDescent="0.5">
      <c r="B791" t="s">
        <v>329</v>
      </c>
      <c r="C791" s="17">
        <v>0.12757570942896199</v>
      </c>
      <c r="D791" s="17">
        <v>0.107288600411411</v>
      </c>
      <c r="E791" s="17">
        <v>0.14765537604876</v>
      </c>
      <c r="F791" s="17"/>
      <c r="G791" s="17">
        <v>0.16500763240855701</v>
      </c>
      <c r="H791" s="17">
        <v>0.108208931162993</v>
      </c>
      <c r="I791" s="17">
        <v>8.4707808504266E-2</v>
      </c>
      <c r="J791" s="17">
        <v>0.111131809381733</v>
      </c>
      <c r="K791" s="17">
        <v>0.21282093149242001</v>
      </c>
      <c r="L791" s="17">
        <v>6.6210913133272806E-2</v>
      </c>
      <c r="M791" s="17"/>
      <c r="N791" s="17">
        <v>0.12582562752017301</v>
      </c>
      <c r="O791" s="17">
        <v>0.11357430769426199</v>
      </c>
      <c r="P791" s="17">
        <v>0.12063238312090099</v>
      </c>
      <c r="Q791" s="17">
        <v>0.14573231190086799</v>
      </c>
      <c r="R791" s="17">
        <v>0.46980350825563</v>
      </c>
      <c r="S791" s="17">
        <v>0.177535383618624</v>
      </c>
      <c r="T791" s="17">
        <v>0.122566605514862</v>
      </c>
      <c r="U791" s="17">
        <v>0.245825285331641</v>
      </c>
      <c r="V791" s="17">
        <v>0.123828143979303</v>
      </c>
      <c r="W791" s="17">
        <v>0.136026389448306</v>
      </c>
      <c r="X791" s="17">
        <v>0.21284041047482399</v>
      </c>
      <c r="Y791" s="17">
        <v>0</v>
      </c>
      <c r="Z791" s="17">
        <v>0.13131556947015</v>
      </c>
      <c r="AA791" s="17">
        <v>0</v>
      </c>
      <c r="AB791" s="17">
        <v>5.8943493643768802E-2</v>
      </c>
      <c r="AC791" s="17">
        <v>0.132386476746302</v>
      </c>
      <c r="AD791" s="17"/>
      <c r="AE791" s="17">
        <v>7.1963944497324794E-2</v>
      </c>
      <c r="AF791" s="17">
        <v>0.162415049759283</v>
      </c>
    </row>
    <row r="792" spans="2:32" x14ac:dyDescent="0.5">
      <c r="B792" t="s">
        <v>330</v>
      </c>
      <c r="C792" s="17">
        <v>9.7707054998326208E-3</v>
      </c>
      <c r="D792" s="17">
        <v>9.6814335261737397E-3</v>
      </c>
      <c r="E792" s="17">
        <v>9.9416949045924193E-3</v>
      </c>
      <c r="F792" s="17"/>
      <c r="G792" s="17">
        <v>3.2155694752100401E-2</v>
      </c>
      <c r="H792" s="17">
        <v>0</v>
      </c>
      <c r="I792" s="17">
        <v>1.6013026555497301E-2</v>
      </c>
      <c r="J792" s="17">
        <v>1.26711581439606E-2</v>
      </c>
      <c r="K792" s="17">
        <v>6.8290749554803703E-3</v>
      </c>
      <c r="L792" s="17">
        <v>0</v>
      </c>
      <c r="M792" s="17"/>
      <c r="N792" s="17">
        <v>0</v>
      </c>
      <c r="O792" s="17">
        <v>0</v>
      </c>
      <c r="P792" s="17">
        <v>0</v>
      </c>
      <c r="Q792" s="17">
        <v>0</v>
      </c>
      <c r="R792" s="17">
        <v>0</v>
      </c>
      <c r="S792" s="17">
        <v>0</v>
      </c>
      <c r="T792" s="17">
        <v>2.49918797534638E-2</v>
      </c>
      <c r="U792" s="17">
        <v>0.106900477639552</v>
      </c>
      <c r="V792" s="17">
        <v>0</v>
      </c>
      <c r="W792" s="17">
        <v>8.3173247147321494E-3</v>
      </c>
      <c r="X792" s="17">
        <v>3.1746658636925697E-2</v>
      </c>
      <c r="Y792" s="17">
        <v>0</v>
      </c>
      <c r="Z792" s="17">
        <v>4.3897520947847699E-2</v>
      </c>
      <c r="AA792" s="17">
        <v>4.8008550585048999E-2</v>
      </c>
      <c r="AB792" s="17">
        <v>0</v>
      </c>
      <c r="AC792" s="17">
        <v>0</v>
      </c>
      <c r="AD792" s="17"/>
      <c r="AE792" s="17">
        <v>0</v>
      </c>
      <c r="AF792" s="17">
        <v>1.5891801181555101E-2</v>
      </c>
    </row>
    <row r="793" spans="2:32" x14ac:dyDescent="0.5">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c r="AD793" s="17"/>
      <c r="AE793" s="17"/>
      <c r="AF793" s="17"/>
    </row>
    <row r="794" spans="2:32" x14ac:dyDescent="0.5">
      <c r="B794" s="6" t="s">
        <v>334</v>
      </c>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c r="AD794" s="17"/>
      <c r="AE794" s="17"/>
      <c r="AF794" s="17"/>
    </row>
    <row r="795" spans="2:32" x14ac:dyDescent="0.5">
      <c r="B795" s="24" t="s">
        <v>541</v>
      </c>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c r="AD795" s="17"/>
      <c r="AE795" s="17"/>
      <c r="AF795" s="17"/>
    </row>
    <row r="796" spans="2:32" x14ac:dyDescent="0.5">
      <c r="B796" t="s">
        <v>327</v>
      </c>
      <c r="C796" s="17">
        <v>0.25959138693209599</v>
      </c>
      <c r="D796" s="17">
        <v>0.23384090435481</v>
      </c>
      <c r="E796" s="17">
        <v>0.28639281869555799</v>
      </c>
      <c r="F796" s="17"/>
      <c r="G796" s="17">
        <v>0.248717240418108</v>
      </c>
      <c r="H796" s="17">
        <v>0.22181554114313301</v>
      </c>
      <c r="I796" s="17">
        <v>0.27729241229628698</v>
      </c>
      <c r="J796" s="17">
        <v>0.22478663885244901</v>
      </c>
      <c r="K796" s="17">
        <v>0.296503668131679</v>
      </c>
      <c r="L796" s="17">
        <v>0.34427020868066799</v>
      </c>
      <c r="M796" s="17"/>
      <c r="N796" s="17">
        <v>0.24493469585000799</v>
      </c>
      <c r="O796" s="17">
        <v>0.294006549850854</v>
      </c>
      <c r="P796" s="17">
        <v>0.39663421333273002</v>
      </c>
      <c r="Q796" s="17">
        <v>0.28757275476315503</v>
      </c>
      <c r="R796" s="17">
        <v>0</v>
      </c>
      <c r="S796" s="17">
        <v>0.48613422079153501</v>
      </c>
      <c r="T796" s="17">
        <v>0.28731435987796999</v>
      </c>
      <c r="U796" s="17">
        <v>0.108430698375516</v>
      </c>
      <c r="V796" s="17">
        <v>0.158448841211495</v>
      </c>
      <c r="W796" s="17">
        <v>0.22135116374830499</v>
      </c>
      <c r="X796" s="17">
        <v>0.28875440394903101</v>
      </c>
      <c r="Y796" s="17">
        <v>0.14217727098854199</v>
      </c>
      <c r="Z796" s="17">
        <v>0.211194675584711</v>
      </c>
      <c r="AA796" s="17">
        <v>0.21555343703236601</v>
      </c>
      <c r="AB796" s="17">
        <v>0.35960909138977198</v>
      </c>
      <c r="AC796" s="17">
        <v>0.42896219195540902</v>
      </c>
      <c r="AD796" s="17"/>
      <c r="AE796" s="17">
        <v>0.30830010376755901</v>
      </c>
      <c r="AF796" s="17">
        <v>0.229076628679593</v>
      </c>
    </row>
    <row r="797" spans="2:32" x14ac:dyDescent="0.5">
      <c r="B797" t="s">
        <v>283</v>
      </c>
      <c r="C797" s="17">
        <v>0.33802062077348999</v>
      </c>
      <c r="D797" s="17">
        <v>0.363771976679158</v>
      </c>
      <c r="E797" s="17">
        <v>0.31176258529009199</v>
      </c>
      <c r="F797" s="17"/>
      <c r="G797" s="17">
        <v>0.254284003677131</v>
      </c>
      <c r="H797" s="17">
        <v>0.38916484818052299</v>
      </c>
      <c r="I797" s="17">
        <v>0.286709621407365</v>
      </c>
      <c r="J797" s="17">
        <v>0.35131847583614001</v>
      </c>
      <c r="K797" s="17">
        <v>0.29266352293821901</v>
      </c>
      <c r="L797" s="17">
        <v>0.55793922672694296</v>
      </c>
      <c r="M797" s="17"/>
      <c r="N797" s="17">
        <v>0.30309659161359598</v>
      </c>
      <c r="O797" s="17">
        <v>0.32334195080407802</v>
      </c>
      <c r="P797" s="17">
        <v>0.28150191950826198</v>
      </c>
      <c r="Q797" s="17">
        <v>0.350972525048655</v>
      </c>
      <c r="R797" s="17">
        <v>0</v>
      </c>
      <c r="S797" s="17">
        <v>0.28101600553322698</v>
      </c>
      <c r="T797" s="17">
        <v>0.33833372651488702</v>
      </c>
      <c r="U797" s="17">
        <v>0.53811250542316202</v>
      </c>
      <c r="V797" s="17">
        <v>0.55459016576516096</v>
      </c>
      <c r="W797" s="17">
        <v>0.33453795306572898</v>
      </c>
      <c r="X797" s="17">
        <v>0.26374176296665702</v>
      </c>
      <c r="Y797" s="17">
        <v>0.56780797767817703</v>
      </c>
      <c r="Z797" s="17">
        <v>0.329489127647415</v>
      </c>
      <c r="AA797" s="17">
        <v>0.289861499633909</v>
      </c>
      <c r="AB797" s="17">
        <v>0.200630975704086</v>
      </c>
      <c r="AC797" s="17">
        <v>0.23896357392084</v>
      </c>
      <c r="AD797" s="17"/>
      <c r="AE797" s="17">
        <v>0.29674341356519002</v>
      </c>
      <c r="AF797" s="17">
        <v>0.36387972939165603</v>
      </c>
    </row>
    <row r="798" spans="2:32" x14ac:dyDescent="0.5">
      <c r="B798" t="s">
        <v>328</v>
      </c>
      <c r="C798" s="17">
        <v>0.228110610774129</v>
      </c>
      <c r="D798" s="17">
        <v>0.223697088756413</v>
      </c>
      <c r="E798" s="17">
        <v>0.23470119875126</v>
      </c>
      <c r="F798" s="17"/>
      <c r="G798" s="17">
        <v>0.29094799303289898</v>
      </c>
      <c r="H798" s="17">
        <v>0.25399296003931099</v>
      </c>
      <c r="I798" s="17">
        <v>0.27959835812019201</v>
      </c>
      <c r="J798" s="17">
        <v>0.209300718058892</v>
      </c>
      <c r="K798" s="17">
        <v>0.212136307717078</v>
      </c>
      <c r="L798" s="17">
        <v>0</v>
      </c>
      <c r="M798" s="17"/>
      <c r="N798" s="17">
        <v>0.27255925511270501</v>
      </c>
      <c r="O798" s="17">
        <v>0.25910103696046499</v>
      </c>
      <c r="P798" s="17">
        <v>0.20123148403810701</v>
      </c>
      <c r="Q798" s="17">
        <v>0.21643220023566201</v>
      </c>
      <c r="R798" s="17">
        <v>0.52491521326342205</v>
      </c>
      <c r="S798" s="17">
        <v>0</v>
      </c>
      <c r="T798" s="17">
        <v>0.20091303283658299</v>
      </c>
      <c r="U798" s="17">
        <v>0.10737447089025901</v>
      </c>
      <c r="V798" s="17">
        <v>0.23752472413866199</v>
      </c>
      <c r="W798" s="17">
        <v>0.194737276950981</v>
      </c>
      <c r="X798" s="17">
        <v>0.23898133919731601</v>
      </c>
      <c r="Y798" s="17">
        <v>0.29001475133327997</v>
      </c>
      <c r="Z798" s="17">
        <v>0.20807609016388101</v>
      </c>
      <c r="AA798" s="17">
        <v>0.24954871056502301</v>
      </c>
      <c r="AB798" s="17">
        <v>0.31727458203262299</v>
      </c>
      <c r="AC798" s="17">
        <v>0.206824920108096</v>
      </c>
      <c r="AD798" s="17"/>
      <c r="AE798" s="17">
        <v>0.26091049577368303</v>
      </c>
      <c r="AF798" s="17">
        <v>0.20756232647314399</v>
      </c>
    </row>
    <row r="799" spans="2:32" x14ac:dyDescent="0.5">
      <c r="B799" t="s">
        <v>329</v>
      </c>
      <c r="C799" s="17">
        <v>0.166106505861498</v>
      </c>
      <c r="D799" s="17">
        <v>0.16880891210759699</v>
      </c>
      <c r="E799" s="17">
        <v>0.160820751338211</v>
      </c>
      <c r="F799" s="17"/>
      <c r="G799" s="17">
        <v>0.206050762871862</v>
      </c>
      <c r="H799" s="17">
        <v>0.13502665063703301</v>
      </c>
      <c r="I799" s="17">
        <v>0.13987521171312001</v>
      </c>
      <c r="J799" s="17">
        <v>0.20192300910855901</v>
      </c>
      <c r="K799" s="17">
        <v>0.19186742625754399</v>
      </c>
      <c r="L799" s="17">
        <v>9.7790564592389606E-2</v>
      </c>
      <c r="M799" s="17"/>
      <c r="N799" s="17">
        <v>0.17940945742369099</v>
      </c>
      <c r="O799" s="17">
        <v>0.123550462384602</v>
      </c>
      <c r="P799" s="17">
        <v>0.12063238312090099</v>
      </c>
      <c r="Q799" s="17">
        <v>0.14502251995252799</v>
      </c>
      <c r="R799" s="17">
        <v>0.475084786736578</v>
      </c>
      <c r="S799" s="17">
        <v>0.23284977367523799</v>
      </c>
      <c r="T799" s="17">
        <v>0.14677064825681699</v>
      </c>
      <c r="U799" s="17">
        <v>0.13918184767151101</v>
      </c>
      <c r="V799" s="17">
        <v>4.9436268884682201E-2</v>
      </c>
      <c r="W799" s="17">
        <v>0.24105628152025399</v>
      </c>
      <c r="X799" s="17">
        <v>0.17677583525007101</v>
      </c>
      <c r="Y799" s="17">
        <v>0</v>
      </c>
      <c r="Z799" s="17">
        <v>0.25124010660399299</v>
      </c>
      <c r="AA799" s="17">
        <v>0.19702780218365301</v>
      </c>
      <c r="AB799" s="17">
        <v>0.122485350873519</v>
      </c>
      <c r="AC799" s="17">
        <v>0.12524931401565401</v>
      </c>
      <c r="AD799" s="17"/>
      <c r="AE799" s="17">
        <v>0.12932314090567901</v>
      </c>
      <c r="AF799" s="17">
        <v>0.189150337895341</v>
      </c>
    </row>
    <row r="800" spans="2:32" x14ac:dyDescent="0.5">
      <c r="B800" t="s">
        <v>330</v>
      </c>
      <c r="C800" s="17">
        <v>8.1708756587863703E-3</v>
      </c>
      <c r="D800" s="17">
        <v>9.8811181020227994E-3</v>
      </c>
      <c r="E800" s="17">
        <v>6.3226459248791403E-3</v>
      </c>
      <c r="F800" s="17"/>
      <c r="G800" s="17">
        <v>0</v>
      </c>
      <c r="H800" s="17">
        <v>0</v>
      </c>
      <c r="I800" s="17">
        <v>1.65243964630357E-2</v>
      </c>
      <c r="J800" s="17">
        <v>1.26711581439606E-2</v>
      </c>
      <c r="K800" s="17">
        <v>6.8290749554803703E-3</v>
      </c>
      <c r="L800" s="17">
        <v>0</v>
      </c>
      <c r="M800" s="17"/>
      <c r="N800" s="17">
        <v>0</v>
      </c>
      <c r="O800" s="17">
        <v>0</v>
      </c>
      <c r="P800" s="17">
        <v>0</v>
      </c>
      <c r="Q800" s="17">
        <v>0</v>
      </c>
      <c r="R800" s="17">
        <v>0</v>
      </c>
      <c r="S800" s="17">
        <v>0</v>
      </c>
      <c r="T800" s="17">
        <v>2.6668232513743301E-2</v>
      </c>
      <c r="U800" s="17">
        <v>0.106900477639552</v>
      </c>
      <c r="V800" s="17">
        <v>0</v>
      </c>
      <c r="W800" s="17">
        <v>8.3173247147321494E-3</v>
      </c>
      <c r="X800" s="17">
        <v>3.1746658636925697E-2</v>
      </c>
      <c r="Y800" s="17">
        <v>0</v>
      </c>
      <c r="Z800" s="17">
        <v>0</v>
      </c>
      <c r="AA800" s="17">
        <v>4.8008550585048999E-2</v>
      </c>
      <c r="AB800" s="17">
        <v>0</v>
      </c>
      <c r="AC800" s="17">
        <v>0</v>
      </c>
      <c r="AD800" s="17"/>
      <c r="AE800" s="17">
        <v>4.7228459878877896E-3</v>
      </c>
      <c r="AF800" s="17">
        <v>1.03309775602662E-2</v>
      </c>
    </row>
    <row r="801" spans="2:32" x14ac:dyDescent="0.5">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c r="AD801" s="17"/>
      <c r="AE801" s="17"/>
      <c r="AF801" s="17"/>
    </row>
    <row r="802" spans="2:32" x14ac:dyDescent="0.5">
      <c r="B802" s="6" t="s">
        <v>335</v>
      </c>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c r="AD802" s="17"/>
      <c r="AE802" s="17"/>
      <c r="AF802" s="17"/>
    </row>
    <row r="803" spans="2:32" x14ac:dyDescent="0.5">
      <c r="B803" s="24" t="s">
        <v>541</v>
      </c>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c r="AD803" s="17"/>
      <c r="AE803" s="17"/>
      <c r="AF803" s="17"/>
    </row>
    <row r="804" spans="2:32" x14ac:dyDescent="0.5">
      <c r="B804" t="s">
        <v>327</v>
      </c>
      <c r="C804" s="17">
        <v>8.2976065261579399E-2</v>
      </c>
      <c r="D804" s="17">
        <v>8.1121408898144301E-2</v>
      </c>
      <c r="E804" s="17">
        <v>8.1828849934494699E-2</v>
      </c>
      <c r="F804" s="17"/>
      <c r="G804" s="17">
        <v>0.144598127311962</v>
      </c>
      <c r="H804" s="17">
        <v>9.4384113903244596E-2</v>
      </c>
      <c r="I804" s="17">
        <v>0.103611922593998</v>
      </c>
      <c r="J804" s="17">
        <v>5.2139680072748301E-2</v>
      </c>
      <c r="K804" s="17">
        <v>8.9293502764027199E-2</v>
      </c>
      <c r="L804" s="17">
        <v>0</v>
      </c>
      <c r="M804" s="17"/>
      <c r="N804" s="17">
        <v>5.92455449723076E-2</v>
      </c>
      <c r="O804" s="17">
        <v>0.14500375613029001</v>
      </c>
      <c r="P804" s="17">
        <v>0.16718503973540899</v>
      </c>
      <c r="Q804" s="17">
        <v>0</v>
      </c>
      <c r="R804" s="17">
        <v>0</v>
      </c>
      <c r="S804" s="17">
        <v>6.2960050477363999E-2</v>
      </c>
      <c r="T804" s="17">
        <v>2.1956948484787599E-2</v>
      </c>
      <c r="U804" s="17">
        <v>0.22737323210657601</v>
      </c>
      <c r="V804" s="17">
        <v>0</v>
      </c>
      <c r="W804" s="17">
        <v>8.1248059819972504E-2</v>
      </c>
      <c r="X804" s="17">
        <v>7.0272712057332806E-2</v>
      </c>
      <c r="Y804" s="17">
        <v>0</v>
      </c>
      <c r="Z804" s="17">
        <v>0.12770648618078301</v>
      </c>
      <c r="AA804" s="17">
        <v>9.7737159724685205E-2</v>
      </c>
      <c r="AB804" s="17">
        <v>0.13024110453238399</v>
      </c>
      <c r="AC804" s="17">
        <v>9.9138944789599504E-2</v>
      </c>
      <c r="AD804" s="17"/>
      <c r="AE804" s="17">
        <v>0.122608622929946</v>
      </c>
      <c r="AF804" s="17">
        <v>5.8147287277880197E-2</v>
      </c>
    </row>
    <row r="805" spans="2:32" x14ac:dyDescent="0.5">
      <c r="B805" t="s">
        <v>283</v>
      </c>
      <c r="C805" s="17">
        <v>0.166128928860521</v>
      </c>
      <c r="D805" s="17">
        <v>0.15778381003792</v>
      </c>
      <c r="E805" s="17">
        <v>0.17665266256937001</v>
      </c>
      <c r="F805" s="17"/>
      <c r="G805" s="17">
        <v>0.106528712430167</v>
      </c>
      <c r="H805" s="17">
        <v>0.18270835295957399</v>
      </c>
      <c r="I805" s="17">
        <v>0.22573753665510601</v>
      </c>
      <c r="J805" s="17">
        <v>0.15974660741741101</v>
      </c>
      <c r="K805" s="17">
        <v>9.7417961180316301E-2</v>
      </c>
      <c r="L805" s="17">
        <v>0.22198644493859801</v>
      </c>
      <c r="M805" s="17"/>
      <c r="N805" s="17">
        <v>0.114853257514893</v>
      </c>
      <c r="O805" s="17">
        <v>0.125693390151528</v>
      </c>
      <c r="P805" s="17">
        <v>0.178593798296002</v>
      </c>
      <c r="Q805" s="17">
        <v>0.27696842007183498</v>
      </c>
      <c r="R805" s="17">
        <v>0</v>
      </c>
      <c r="S805" s="17">
        <v>0.291169410691345</v>
      </c>
      <c r="T805" s="17">
        <v>0.22203305767894199</v>
      </c>
      <c r="U805" s="17">
        <v>0.110380067959658</v>
      </c>
      <c r="V805" s="17">
        <v>0.13552506718175</v>
      </c>
      <c r="W805" s="17">
        <v>0.19159167192337201</v>
      </c>
      <c r="X805" s="17">
        <v>0.12644402303800201</v>
      </c>
      <c r="Y805" s="17">
        <v>0.14217727098854199</v>
      </c>
      <c r="Z805" s="17">
        <v>0.193743904327427</v>
      </c>
      <c r="AA805" s="17">
        <v>0.37633293989657202</v>
      </c>
      <c r="AB805" s="17">
        <v>6.4944472723954996E-2</v>
      </c>
      <c r="AC805" s="17">
        <v>0.23291562177665801</v>
      </c>
      <c r="AD805" s="17"/>
      <c r="AE805" s="17">
        <v>0.16221669972005701</v>
      </c>
      <c r="AF805" s="17">
        <v>0.16857983978993199</v>
      </c>
    </row>
    <row r="806" spans="2:32" x14ac:dyDescent="0.5">
      <c r="B806" t="s">
        <v>328</v>
      </c>
      <c r="C806" s="17">
        <v>0.35131221159012299</v>
      </c>
      <c r="D806" s="17">
        <v>0.353962089350493</v>
      </c>
      <c r="E806" s="17">
        <v>0.35092318732347</v>
      </c>
      <c r="F806" s="17"/>
      <c r="G806" s="17">
        <v>0.46428228079718598</v>
      </c>
      <c r="H806" s="17">
        <v>0.33007385807571199</v>
      </c>
      <c r="I806" s="17">
        <v>0.28982246203650103</v>
      </c>
      <c r="J806" s="17">
        <v>0.34557025849123602</v>
      </c>
      <c r="K806" s="17">
        <v>0.37698344944709</v>
      </c>
      <c r="L806" s="17">
        <v>0.49620668077767799</v>
      </c>
      <c r="M806" s="17"/>
      <c r="N806" s="17">
        <v>0.42166488572466299</v>
      </c>
      <c r="O806" s="17">
        <v>0.328795828028905</v>
      </c>
      <c r="P806" s="17">
        <v>0.29198285825507703</v>
      </c>
      <c r="Q806" s="17">
        <v>0.35689125681607597</v>
      </c>
      <c r="R806" s="17">
        <v>0</v>
      </c>
      <c r="S806" s="17">
        <v>0.237902264019693</v>
      </c>
      <c r="T806" s="17">
        <v>0.42281706386874401</v>
      </c>
      <c r="U806" s="17">
        <v>0.20214646607231301</v>
      </c>
      <c r="V806" s="17">
        <v>0.427437150753118</v>
      </c>
      <c r="W806" s="17">
        <v>0.29401776947080099</v>
      </c>
      <c r="X806" s="17">
        <v>0.33868210494655998</v>
      </c>
      <c r="Y806" s="17">
        <v>0.72884514257744504</v>
      </c>
      <c r="Z806" s="17">
        <v>0.25852047031131098</v>
      </c>
      <c r="AA806" s="17">
        <v>0.231531303037253</v>
      </c>
      <c r="AB806" s="17">
        <v>0.55389229985576804</v>
      </c>
      <c r="AC806" s="17">
        <v>0.34369067096353001</v>
      </c>
      <c r="AD806" s="17"/>
      <c r="AE806" s="17">
        <v>0.321280479084883</v>
      </c>
      <c r="AF806" s="17">
        <v>0.37012631955352698</v>
      </c>
    </row>
    <row r="807" spans="2:32" x14ac:dyDescent="0.5">
      <c r="B807" t="s">
        <v>329</v>
      </c>
      <c r="C807" s="17">
        <v>0.38660382459480802</v>
      </c>
      <c r="D807" s="17">
        <v>0.39275797384008099</v>
      </c>
      <c r="E807" s="17">
        <v>0.37907857762727099</v>
      </c>
      <c r="F807" s="17"/>
      <c r="G807" s="17">
        <v>0.25200229544250702</v>
      </c>
      <c r="H807" s="17">
        <v>0.38225777834977498</v>
      </c>
      <c r="I807" s="17">
        <v>0.35410206351481399</v>
      </c>
      <c r="J807" s="17">
        <v>0.43613559826248099</v>
      </c>
      <c r="K807" s="17">
        <v>0.42947601165308602</v>
      </c>
      <c r="L807" s="17">
        <v>0.28180687428372297</v>
      </c>
      <c r="M807" s="17"/>
      <c r="N807" s="17">
        <v>0.37479254032181403</v>
      </c>
      <c r="O807" s="17">
        <v>0.387480509740461</v>
      </c>
      <c r="P807" s="17">
        <v>0.36223830371351101</v>
      </c>
      <c r="Q807" s="17">
        <v>0.36614032311208899</v>
      </c>
      <c r="R807" s="17">
        <v>1</v>
      </c>
      <c r="S807" s="17">
        <v>0.40796827481159897</v>
      </c>
      <c r="T807" s="17">
        <v>0.30772474255854398</v>
      </c>
      <c r="U807" s="17">
        <v>0.35319975622190097</v>
      </c>
      <c r="V807" s="17">
        <v>0.437037782065132</v>
      </c>
      <c r="W807" s="17">
        <v>0.42482517407112302</v>
      </c>
      <c r="X807" s="17">
        <v>0.43285450132117997</v>
      </c>
      <c r="Y807" s="17">
        <v>0.128977586434013</v>
      </c>
      <c r="Z807" s="17">
        <v>0.42002913918047902</v>
      </c>
      <c r="AA807" s="17">
        <v>0.29439859734148899</v>
      </c>
      <c r="AB807" s="17">
        <v>0.25092212288789301</v>
      </c>
      <c r="AC807" s="17">
        <v>0.32425476247021201</v>
      </c>
      <c r="AD807" s="17"/>
      <c r="AE807" s="17">
        <v>0.38825215844074301</v>
      </c>
      <c r="AF807" s="17">
        <v>0.38557118583739602</v>
      </c>
    </row>
    <row r="808" spans="2:32" x14ac:dyDescent="0.5">
      <c r="B808" t="s">
        <v>330</v>
      </c>
      <c r="C808" s="17">
        <v>1.29789696929688E-2</v>
      </c>
      <c r="D808" s="17">
        <v>1.43747178733613E-2</v>
      </c>
      <c r="E808" s="17">
        <v>1.15167225453955E-2</v>
      </c>
      <c r="F808" s="17"/>
      <c r="G808" s="17">
        <v>3.2588584018178102E-2</v>
      </c>
      <c r="H808" s="17">
        <v>1.0575896711694399E-2</v>
      </c>
      <c r="I808" s="17">
        <v>2.6726015199580601E-2</v>
      </c>
      <c r="J808" s="17">
        <v>6.4078557561236E-3</v>
      </c>
      <c r="K808" s="17">
        <v>6.8290749554803703E-3</v>
      </c>
      <c r="L808" s="17">
        <v>0</v>
      </c>
      <c r="M808" s="17"/>
      <c r="N808" s="17">
        <v>2.94437714663228E-2</v>
      </c>
      <c r="O808" s="17">
        <v>1.30265159488157E-2</v>
      </c>
      <c r="P808" s="17">
        <v>0</v>
      </c>
      <c r="Q808" s="17">
        <v>0</v>
      </c>
      <c r="R808" s="17">
        <v>0</v>
      </c>
      <c r="S808" s="17">
        <v>0</v>
      </c>
      <c r="T808" s="17">
        <v>2.5468187408982799E-2</v>
      </c>
      <c r="U808" s="17">
        <v>0.106900477639552</v>
      </c>
      <c r="V808" s="17">
        <v>0</v>
      </c>
      <c r="W808" s="17">
        <v>8.3173247147321494E-3</v>
      </c>
      <c r="X808" s="17">
        <v>3.1746658636925697E-2</v>
      </c>
      <c r="Y808" s="17">
        <v>0</v>
      </c>
      <c r="Z808" s="17">
        <v>0</v>
      </c>
      <c r="AA808" s="17">
        <v>0</v>
      </c>
      <c r="AB808" s="17">
        <v>0</v>
      </c>
      <c r="AC808" s="17">
        <v>0</v>
      </c>
      <c r="AD808" s="17"/>
      <c r="AE808" s="17">
        <v>5.6420398243713999E-3</v>
      </c>
      <c r="AF808" s="17">
        <v>1.7575367541265499E-2</v>
      </c>
    </row>
    <row r="809" spans="2:32" x14ac:dyDescent="0.5">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c r="AD809" s="17"/>
      <c r="AE809" s="17"/>
      <c r="AF809" s="17"/>
    </row>
    <row r="810" spans="2:32" x14ac:dyDescent="0.5">
      <c r="B810" s="6" t="s">
        <v>336</v>
      </c>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c r="AD810" s="17"/>
      <c r="AE810" s="17"/>
      <c r="AF810" s="17"/>
    </row>
    <row r="811" spans="2:32" x14ac:dyDescent="0.5">
      <c r="B811" s="24" t="s">
        <v>541</v>
      </c>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c r="AD811" s="17"/>
      <c r="AE811" s="17"/>
      <c r="AF811" s="17"/>
    </row>
    <row r="812" spans="2:32" x14ac:dyDescent="0.5">
      <c r="B812" t="s">
        <v>327</v>
      </c>
      <c r="C812" s="17">
        <v>0.145006330298421</v>
      </c>
      <c r="D812" s="17">
        <v>0.18563092816363</v>
      </c>
      <c r="E812" s="17">
        <v>9.69227649632729E-2</v>
      </c>
      <c r="F812" s="17"/>
      <c r="G812" s="17">
        <v>0.14530638766645301</v>
      </c>
      <c r="H812" s="17">
        <v>0.13614433596119299</v>
      </c>
      <c r="I812" s="17">
        <v>0.13754375688856799</v>
      </c>
      <c r="J812" s="17">
        <v>0.12944601770303699</v>
      </c>
      <c r="K812" s="17">
        <v>0.16761486871857401</v>
      </c>
      <c r="L812" s="17">
        <v>0.18467508103257901</v>
      </c>
      <c r="M812" s="17"/>
      <c r="N812" s="17">
        <v>0.14880736096167499</v>
      </c>
      <c r="O812" s="17">
        <v>0.161855537337452</v>
      </c>
      <c r="P812" s="17">
        <v>0.21214332604550301</v>
      </c>
      <c r="Q812" s="17">
        <v>6.4451613957933002E-2</v>
      </c>
      <c r="R812" s="17">
        <v>0</v>
      </c>
      <c r="S812" s="17">
        <v>0.17924975602934801</v>
      </c>
      <c r="T812" s="17">
        <v>0.15005103693428201</v>
      </c>
      <c r="U812" s="17">
        <v>0</v>
      </c>
      <c r="V812" s="17">
        <v>7.0803358831116894E-2</v>
      </c>
      <c r="W812" s="17">
        <v>0.16630843175280699</v>
      </c>
      <c r="X812" s="17">
        <v>7.4709599624666001E-2</v>
      </c>
      <c r="Y812" s="17">
        <v>0.161037164899268</v>
      </c>
      <c r="Z812" s="17">
        <v>0.263771509244413</v>
      </c>
      <c r="AA812" s="17">
        <v>0</v>
      </c>
      <c r="AB812" s="17">
        <v>0.18253661374707</v>
      </c>
      <c r="AC812" s="17">
        <v>0.20496130124686701</v>
      </c>
      <c r="AD812" s="17"/>
      <c r="AE812" s="17">
        <v>0.21116631213932099</v>
      </c>
      <c r="AF812" s="17">
        <v>0.103558803386868</v>
      </c>
    </row>
    <row r="813" spans="2:32" x14ac:dyDescent="0.5">
      <c r="B813" t="s">
        <v>283</v>
      </c>
      <c r="C813" s="17">
        <v>0.30794686225441398</v>
      </c>
      <c r="D813" s="17">
        <v>0.33571277716452402</v>
      </c>
      <c r="E813" s="17">
        <v>0.27922163577470499</v>
      </c>
      <c r="F813" s="17"/>
      <c r="G813" s="17">
        <v>0.386007226924516</v>
      </c>
      <c r="H813" s="17">
        <v>0.32724708492454802</v>
      </c>
      <c r="I813" s="17">
        <v>0.36137382434527998</v>
      </c>
      <c r="J813" s="17">
        <v>0.33865942124922599</v>
      </c>
      <c r="K813" s="17">
        <v>0.19085344303157101</v>
      </c>
      <c r="L813" s="17">
        <v>0.28174827488483001</v>
      </c>
      <c r="M813" s="17"/>
      <c r="N813" s="17">
        <v>0.418709432498929</v>
      </c>
      <c r="O813" s="17">
        <v>0.31520489413425201</v>
      </c>
      <c r="P813" s="17">
        <v>0.13690979649521301</v>
      </c>
      <c r="Q813" s="17">
        <v>0.28217735989091602</v>
      </c>
      <c r="R813" s="17">
        <v>0.265098245872185</v>
      </c>
      <c r="S813" s="17">
        <v>0.29649226360706898</v>
      </c>
      <c r="T813" s="17">
        <v>0.24954182966635199</v>
      </c>
      <c r="U813" s="17">
        <v>0.11894253373105999</v>
      </c>
      <c r="V813" s="17">
        <v>0.28215185178480801</v>
      </c>
      <c r="W813" s="17">
        <v>0.36562030219985597</v>
      </c>
      <c r="X813" s="17">
        <v>0.21088445374548401</v>
      </c>
      <c r="Y813" s="17">
        <v>0.161037164899268</v>
      </c>
      <c r="Z813" s="17">
        <v>0.14668789049122399</v>
      </c>
      <c r="AA813" s="17">
        <v>0.43261117838507701</v>
      </c>
      <c r="AB813" s="17">
        <v>0.236302661795739</v>
      </c>
      <c r="AC813" s="17">
        <v>0.25233581101048902</v>
      </c>
      <c r="AD813" s="17"/>
      <c r="AE813" s="17">
        <v>0.38705992709589299</v>
      </c>
      <c r="AF813" s="17">
        <v>0.25838456201137699</v>
      </c>
    </row>
    <row r="814" spans="2:32" x14ac:dyDescent="0.5">
      <c r="B814" t="s">
        <v>328</v>
      </c>
      <c r="C814" s="17">
        <v>0.24736719798427401</v>
      </c>
      <c r="D814" s="17">
        <v>0.224590785602436</v>
      </c>
      <c r="E814" s="17">
        <v>0.27458404251755503</v>
      </c>
      <c r="F814" s="17"/>
      <c r="G814" s="17">
        <v>0.19930710394871501</v>
      </c>
      <c r="H814" s="17">
        <v>0.24183285912455399</v>
      </c>
      <c r="I814" s="17">
        <v>0.21491678785322799</v>
      </c>
      <c r="J814" s="17">
        <v>0.244669233241087</v>
      </c>
      <c r="K814" s="17">
        <v>0.31074149546824298</v>
      </c>
      <c r="L814" s="17">
        <v>0.20285438516197499</v>
      </c>
      <c r="M814" s="17"/>
      <c r="N814" s="17">
        <v>0.185376667212171</v>
      </c>
      <c r="O814" s="17">
        <v>0.25052947913849599</v>
      </c>
      <c r="P814" s="17">
        <v>0.40278153027075497</v>
      </c>
      <c r="Q814" s="17">
        <v>0.359068540400242</v>
      </c>
      <c r="R814" s="17">
        <v>0.52491521326342205</v>
      </c>
      <c r="S814" s="17">
        <v>0.175416962164402</v>
      </c>
      <c r="T814" s="17">
        <v>0.21965930161743399</v>
      </c>
      <c r="U814" s="17">
        <v>0.31057716444782901</v>
      </c>
      <c r="V814" s="17">
        <v>0.35671125132530501</v>
      </c>
      <c r="W814" s="17">
        <v>0.19845491763784001</v>
      </c>
      <c r="X814" s="17">
        <v>0.207738879439228</v>
      </c>
      <c r="Y814" s="17">
        <v>0.54894808376745197</v>
      </c>
      <c r="Z814" s="17">
        <v>0.12691547455254701</v>
      </c>
      <c r="AA814" s="17">
        <v>0.26429260352766198</v>
      </c>
      <c r="AB814" s="17">
        <v>0.40520417179942497</v>
      </c>
      <c r="AC814" s="17">
        <v>0.148038988670042</v>
      </c>
      <c r="AD814" s="17"/>
      <c r="AE814" s="17">
        <v>0.19548482372791401</v>
      </c>
      <c r="AF814" s="17">
        <v>0.27987017098080502</v>
      </c>
    </row>
    <row r="815" spans="2:32" x14ac:dyDescent="0.5">
      <c r="B815" t="s">
        <v>329</v>
      </c>
      <c r="C815" s="17">
        <v>0.286040630589321</v>
      </c>
      <c r="D815" s="17">
        <v>0.24006077980540599</v>
      </c>
      <c r="E815" s="17">
        <v>0.335940942098643</v>
      </c>
      <c r="F815" s="17"/>
      <c r="G815" s="17">
        <v>0.23679069744213699</v>
      </c>
      <c r="H815" s="17">
        <v>0.29477571998970498</v>
      </c>
      <c r="I815" s="17">
        <v>0.26264756262211503</v>
      </c>
      <c r="J815" s="17">
        <v>0.27455416966268997</v>
      </c>
      <c r="K815" s="17">
        <v>0.31419041115902802</v>
      </c>
      <c r="L815" s="17">
        <v>0.33072225892061602</v>
      </c>
      <c r="M815" s="17"/>
      <c r="N815" s="17">
        <v>0.24710653932722501</v>
      </c>
      <c r="O815" s="17">
        <v>0.27241008938979899</v>
      </c>
      <c r="P815" s="17">
        <v>0.24816534718852801</v>
      </c>
      <c r="Q815" s="17">
        <v>0.294302485750909</v>
      </c>
      <c r="R815" s="17">
        <v>0.209986540864393</v>
      </c>
      <c r="S815" s="17">
        <v>0.34884101819918101</v>
      </c>
      <c r="T815" s="17">
        <v>0.328611411859205</v>
      </c>
      <c r="U815" s="17">
        <v>0.35319975622190097</v>
      </c>
      <c r="V815" s="17">
        <v>0.26785521267526502</v>
      </c>
      <c r="W815" s="17">
        <v>0.26129902369476499</v>
      </c>
      <c r="X815" s="17">
        <v>0.47492040855369599</v>
      </c>
      <c r="Y815" s="17">
        <v>0.128977586434013</v>
      </c>
      <c r="Z815" s="17">
        <v>0.46262512571181602</v>
      </c>
      <c r="AA815" s="17">
        <v>0.25508766750221201</v>
      </c>
      <c r="AB815" s="17">
        <v>0.175956552657766</v>
      </c>
      <c r="AC815" s="17">
        <v>0.39466389907260102</v>
      </c>
      <c r="AD815" s="17"/>
      <c r="AE815" s="17">
        <v>0.20156609104898501</v>
      </c>
      <c r="AF815" s="17">
        <v>0.33896175682782098</v>
      </c>
    </row>
    <row r="816" spans="2:32" x14ac:dyDescent="0.5">
      <c r="B816" t="s">
        <v>330</v>
      </c>
      <c r="C816" s="17">
        <v>1.3638978873569199E-2</v>
      </c>
      <c r="D816" s="17">
        <v>1.40047292640035E-2</v>
      </c>
      <c r="E816" s="17">
        <v>1.3330614645824501E-2</v>
      </c>
      <c r="F816" s="17"/>
      <c r="G816" s="17">
        <v>3.2588584018178102E-2</v>
      </c>
      <c r="H816" s="17">
        <v>0</v>
      </c>
      <c r="I816" s="17">
        <v>2.3518068290808599E-2</v>
      </c>
      <c r="J816" s="17">
        <v>1.26711581439606E-2</v>
      </c>
      <c r="K816" s="17">
        <v>1.65997816225836E-2</v>
      </c>
      <c r="L816" s="17">
        <v>0</v>
      </c>
      <c r="M816" s="17"/>
      <c r="N816" s="17">
        <v>0</v>
      </c>
      <c r="O816" s="17">
        <v>0</v>
      </c>
      <c r="P816" s="17">
        <v>0</v>
      </c>
      <c r="Q816" s="17">
        <v>0</v>
      </c>
      <c r="R816" s="17">
        <v>0</v>
      </c>
      <c r="S816" s="17">
        <v>0</v>
      </c>
      <c r="T816" s="17">
        <v>5.21364199227261E-2</v>
      </c>
      <c r="U816" s="17">
        <v>0.21728054559921001</v>
      </c>
      <c r="V816" s="17">
        <v>2.24783253835052E-2</v>
      </c>
      <c r="W816" s="17">
        <v>8.3173247147321494E-3</v>
      </c>
      <c r="X816" s="17">
        <v>3.1746658636925697E-2</v>
      </c>
      <c r="Y816" s="17">
        <v>0</v>
      </c>
      <c r="Z816" s="17">
        <v>0</v>
      </c>
      <c r="AA816" s="17">
        <v>4.8008550585048999E-2</v>
      </c>
      <c r="AB816" s="17">
        <v>0</v>
      </c>
      <c r="AC816" s="17">
        <v>0</v>
      </c>
      <c r="AD816" s="17"/>
      <c r="AE816" s="17">
        <v>4.7228459878877896E-3</v>
      </c>
      <c r="AF816" s="17">
        <v>1.9224706793128599E-2</v>
      </c>
    </row>
    <row r="817" spans="2:32" x14ac:dyDescent="0.5">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c r="AF817" s="17"/>
    </row>
    <row r="818" spans="2:32" x14ac:dyDescent="0.5">
      <c r="B818" s="6" t="s">
        <v>337</v>
      </c>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c r="AD818" s="17"/>
      <c r="AE818" s="17"/>
      <c r="AF818" s="17"/>
    </row>
    <row r="819" spans="2:32" x14ac:dyDescent="0.5">
      <c r="B819" s="24" t="s">
        <v>541</v>
      </c>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c r="AD819" s="17"/>
      <c r="AE819" s="17"/>
      <c r="AF819" s="17"/>
    </row>
    <row r="820" spans="2:32" x14ac:dyDescent="0.5">
      <c r="B820" t="s">
        <v>327</v>
      </c>
      <c r="C820" s="17">
        <v>0.48299690514112797</v>
      </c>
      <c r="D820" s="17">
        <v>0.47198569402635698</v>
      </c>
      <c r="E820" s="17">
        <v>0.49498778968044099</v>
      </c>
      <c r="F820" s="17"/>
      <c r="G820" s="17">
        <v>0.292509490096237</v>
      </c>
      <c r="H820" s="17">
        <v>0.51776053524139598</v>
      </c>
      <c r="I820" s="17">
        <v>0.42457594169797802</v>
      </c>
      <c r="J820" s="17">
        <v>0.50577441581850502</v>
      </c>
      <c r="K820" s="17">
        <v>0.50125872512570702</v>
      </c>
      <c r="L820" s="17">
        <v>0.60106062734701005</v>
      </c>
      <c r="M820" s="17"/>
      <c r="N820" s="17">
        <v>0.53360761653183597</v>
      </c>
      <c r="O820" s="17">
        <v>0.52671978598078495</v>
      </c>
      <c r="P820" s="17">
        <v>0.46399638309563002</v>
      </c>
      <c r="Q820" s="17">
        <v>0.287891281404069</v>
      </c>
      <c r="R820" s="17">
        <v>0.53019649174437</v>
      </c>
      <c r="S820" s="17">
        <v>0.76715022632476204</v>
      </c>
      <c r="T820" s="17">
        <v>0.52642164770067901</v>
      </c>
      <c r="U820" s="17">
        <v>0.33401666976670702</v>
      </c>
      <c r="V820" s="17">
        <v>0.29606272526063498</v>
      </c>
      <c r="W820" s="17">
        <v>0.43972027396378699</v>
      </c>
      <c r="X820" s="17">
        <v>0.49049815510744099</v>
      </c>
      <c r="Y820" s="17">
        <v>0.60211971869507097</v>
      </c>
      <c r="Z820" s="17">
        <v>0.57779296622013798</v>
      </c>
      <c r="AA820" s="17">
        <v>0.58201028499677498</v>
      </c>
      <c r="AB820" s="17">
        <v>0.61402632490551101</v>
      </c>
      <c r="AC820" s="17">
        <v>0.33555986415934602</v>
      </c>
      <c r="AD820" s="17"/>
      <c r="AE820" s="17">
        <v>0.57283389551735098</v>
      </c>
      <c r="AF820" s="17">
        <v>0.42671634138242498</v>
      </c>
    </row>
    <row r="821" spans="2:32" x14ac:dyDescent="0.5">
      <c r="B821" t="s">
        <v>283</v>
      </c>
      <c r="C821" s="17">
        <v>0.32891019399307497</v>
      </c>
      <c r="D821" s="17">
        <v>0.33327887251791999</v>
      </c>
      <c r="E821" s="17">
        <v>0.326439985211326</v>
      </c>
      <c r="F821" s="17"/>
      <c r="G821" s="17">
        <v>0.42362245549629801</v>
      </c>
      <c r="H821" s="17">
        <v>0.34186748031213599</v>
      </c>
      <c r="I821" s="17">
        <v>0.38987327435779701</v>
      </c>
      <c r="J821" s="17">
        <v>0.32884375167790297</v>
      </c>
      <c r="K821" s="17">
        <v>0.24018560439189501</v>
      </c>
      <c r="L821" s="17">
        <v>0.29684181674973598</v>
      </c>
      <c r="M821" s="17"/>
      <c r="N821" s="17">
        <v>0.35461170720629398</v>
      </c>
      <c r="O821" s="17">
        <v>0.32989128815791202</v>
      </c>
      <c r="P821" s="17">
        <v>0.29033143723808302</v>
      </c>
      <c r="Q821" s="17">
        <v>0.56637640669506295</v>
      </c>
      <c r="R821" s="17">
        <v>0.259816967391237</v>
      </c>
      <c r="S821" s="17">
        <v>0</v>
      </c>
      <c r="T821" s="17">
        <v>0.22450414990866599</v>
      </c>
      <c r="U821" s="17">
        <v>0.312526534031971</v>
      </c>
      <c r="V821" s="17">
        <v>0.46335580608528498</v>
      </c>
      <c r="W821" s="17">
        <v>0.33123732084392898</v>
      </c>
      <c r="X821" s="17">
        <v>0.29737575759587198</v>
      </c>
      <c r="Y821" s="17">
        <v>0.13992510843690301</v>
      </c>
      <c r="Z821" s="17">
        <v>0.28671353624489498</v>
      </c>
      <c r="AA821" s="17">
        <v>0.25485381067291901</v>
      </c>
      <c r="AB821" s="17">
        <v>0.270480440104297</v>
      </c>
      <c r="AC821" s="17">
        <v>0.53205365909435198</v>
      </c>
      <c r="AD821" s="17"/>
      <c r="AE821" s="17">
        <v>0.31170480421033597</v>
      </c>
      <c r="AF821" s="17">
        <v>0.33968892814930202</v>
      </c>
    </row>
    <row r="822" spans="2:32" x14ac:dyDescent="0.5">
      <c r="B822" t="s">
        <v>328</v>
      </c>
      <c r="C822" s="17">
        <v>8.7907377482740606E-2</v>
      </c>
      <c r="D822" s="17">
        <v>9.5057486776098904E-2</v>
      </c>
      <c r="E822" s="17">
        <v>8.0573124943354807E-2</v>
      </c>
      <c r="F822" s="17"/>
      <c r="G822" s="17">
        <v>0.15357375124702</v>
      </c>
      <c r="H822" s="17">
        <v>3.9272261249921503E-2</v>
      </c>
      <c r="I822" s="17">
        <v>0.117706230122021</v>
      </c>
      <c r="J822" s="17">
        <v>6.4825621809388806E-2</v>
      </c>
      <c r="K822" s="17">
        <v>0.10963533189991199</v>
      </c>
      <c r="L822" s="17">
        <v>0.10209755590325401</v>
      </c>
      <c r="M822" s="17"/>
      <c r="N822" s="17">
        <v>4.5026276835283E-2</v>
      </c>
      <c r="O822" s="17">
        <v>9.1484489893471604E-2</v>
      </c>
      <c r="P822" s="17">
        <v>0.20374010235177101</v>
      </c>
      <c r="Q822" s="17">
        <v>0</v>
      </c>
      <c r="R822" s="17">
        <v>0</v>
      </c>
      <c r="S822" s="17">
        <v>5.5314390056614697E-2</v>
      </c>
      <c r="T822" s="17">
        <v>0.123309823426263</v>
      </c>
      <c r="U822" s="17">
        <v>0.10737447089025901</v>
      </c>
      <c r="V822" s="17">
        <v>0.11830277419410699</v>
      </c>
      <c r="W822" s="17">
        <v>9.2460878906776206E-2</v>
      </c>
      <c r="X822" s="17">
        <v>3.8815251578599601E-2</v>
      </c>
      <c r="Y822" s="17">
        <v>0.257955172868025</v>
      </c>
      <c r="Z822" s="17">
        <v>0</v>
      </c>
      <c r="AA822" s="17">
        <v>0.115127353745257</v>
      </c>
      <c r="AB822" s="17">
        <v>0.115493234990192</v>
      </c>
      <c r="AC822" s="17">
        <v>6.9415492528851902E-2</v>
      </c>
      <c r="AD822" s="17"/>
      <c r="AE822" s="17">
        <v>7.0037829975659396E-2</v>
      </c>
      <c r="AF822" s="17">
        <v>9.9102189370357294E-2</v>
      </c>
    </row>
    <row r="823" spans="2:32" x14ac:dyDescent="0.5">
      <c r="B823" t="s">
        <v>329</v>
      </c>
      <c r="C823" s="17">
        <v>9.20965061079905E-2</v>
      </c>
      <c r="D823" s="17">
        <v>9.3258480205617805E-2</v>
      </c>
      <c r="E823" s="17">
        <v>8.7988431627580299E-2</v>
      </c>
      <c r="F823" s="17"/>
      <c r="G823" s="17">
        <v>9.7705719142266098E-2</v>
      </c>
      <c r="H823" s="17">
        <v>0.101099723196546</v>
      </c>
      <c r="I823" s="17">
        <v>5.9455277793182403E-2</v>
      </c>
      <c r="J823" s="17">
        <v>8.7885052550243106E-2</v>
      </c>
      <c r="K823" s="17">
        <v>0.142091263627006</v>
      </c>
      <c r="L823" s="17">
        <v>0</v>
      </c>
      <c r="M823" s="17"/>
      <c r="N823" s="17">
        <v>6.6754399426587799E-2</v>
      </c>
      <c r="O823" s="17">
        <v>5.1904435967832202E-2</v>
      </c>
      <c r="P823" s="17">
        <v>4.1932077314516099E-2</v>
      </c>
      <c r="Q823" s="17">
        <v>0.14573231190086799</v>
      </c>
      <c r="R823" s="17">
        <v>0.209986540864393</v>
      </c>
      <c r="S823" s="17">
        <v>0.177535383618624</v>
      </c>
      <c r="T823" s="17">
        <v>0.100296191555409</v>
      </c>
      <c r="U823" s="17">
        <v>0.13918184767151101</v>
      </c>
      <c r="V823" s="17">
        <v>0.122278694459974</v>
      </c>
      <c r="W823" s="17">
        <v>0.128264201570776</v>
      </c>
      <c r="X823" s="17">
        <v>0.14156417708116201</v>
      </c>
      <c r="Y823" s="17">
        <v>0</v>
      </c>
      <c r="Z823" s="17">
        <v>0.13549349753496701</v>
      </c>
      <c r="AA823" s="17">
        <v>0</v>
      </c>
      <c r="AB823" s="17">
        <v>0</v>
      </c>
      <c r="AC823" s="17">
        <v>6.2970984217449594E-2</v>
      </c>
      <c r="AD823" s="17"/>
      <c r="AE823" s="17">
        <v>4.5423470296653501E-2</v>
      </c>
      <c r="AF823" s="17">
        <v>0.121335962558965</v>
      </c>
    </row>
    <row r="824" spans="2:32" x14ac:dyDescent="0.5">
      <c r="B824" t="s">
        <v>330</v>
      </c>
      <c r="C824" s="17">
        <v>8.08901727506596E-3</v>
      </c>
      <c r="D824" s="17">
        <v>6.4194664740062296E-3</v>
      </c>
      <c r="E824" s="17">
        <v>1.0010668537297899E-2</v>
      </c>
      <c r="F824" s="17"/>
      <c r="G824" s="17">
        <v>3.2588584018178102E-2</v>
      </c>
      <c r="H824" s="17">
        <v>0</v>
      </c>
      <c r="I824" s="17">
        <v>8.3892760290213506E-3</v>
      </c>
      <c r="J824" s="17">
        <v>1.26711581439606E-2</v>
      </c>
      <c r="K824" s="17">
        <v>6.8290749554803703E-3</v>
      </c>
      <c r="L824" s="17">
        <v>0</v>
      </c>
      <c r="M824" s="17"/>
      <c r="N824" s="17">
        <v>0</v>
      </c>
      <c r="O824" s="17">
        <v>0</v>
      </c>
      <c r="P824" s="17">
        <v>0</v>
      </c>
      <c r="Q824" s="17">
        <v>0</v>
      </c>
      <c r="R824" s="17">
        <v>0</v>
      </c>
      <c r="S824" s="17">
        <v>0</v>
      </c>
      <c r="T824" s="17">
        <v>2.5468187408982799E-2</v>
      </c>
      <c r="U824" s="17">
        <v>0.106900477639552</v>
      </c>
      <c r="V824" s="17">
        <v>0</v>
      </c>
      <c r="W824" s="17">
        <v>8.3173247147321494E-3</v>
      </c>
      <c r="X824" s="17">
        <v>3.1746658636925697E-2</v>
      </c>
      <c r="Y824" s="17">
        <v>0</v>
      </c>
      <c r="Z824" s="17">
        <v>0</v>
      </c>
      <c r="AA824" s="17">
        <v>4.8008550585048999E-2</v>
      </c>
      <c r="AB824" s="17">
        <v>0</v>
      </c>
      <c r="AC824" s="17">
        <v>0</v>
      </c>
      <c r="AD824" s="17"/>
      <c r="AE824" s="17">
        <v>0</v>
      </c>
      <c r="AF824" s="17">
        <v>1.31565785389514E-2</v>
      </c>
    </row>
    <row r="825" spans="2:32" x14ac:dyDescent="0.5">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c r="AD825" s="17"/>
      <c r="AE825" s="17"/>
      <c r="AF825" s="17"/>
    </row>
    <row r="826" spans="2:32" x14ac:dyDescent="0.5">
      <c r="B826" s="6" t="s">
        <v>338</v>
      </c>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c r="AD826" s="17"/>
      <c r="AE826" s="17"/>
      <c r="AF826" s="17"/>
    </row>
    <row r="827" spans="2:32" x14ac:dyDescent="0.5">
      <c r="B827" s="24" t="s">
        <v>541</v>
      </c>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c r="AD827" s="17"/>
      <c r="AE827" s="17"/>
      <c r="AF827" s="17"/>
    </row>
    <row r="828" spans="2:32" x14ac:dyDescent="0.5">
      <c r="B828" t="s">
        <v>327</v>
      </c>
      <c r="C828" s="17">
        <v>0.23797387659233499</v>
      </c>
      <c r="D828" s="17">
        <v>0.28145553688234698</v>
      </c>
      <c r="E828" s="17">
        <v>0.19120493123719801</v>
      </c>
      <c r="F828" s="17"/>
      <c r="G828" s="17">
        <v>0.241555095314091</v>
      </c>
      <c r="H828" s="17">
        <v>0.19491306215054699</v>
      </c>
      <c r="I828" s="17">
        <v>0.23927875716760499</v>
      </c>
      <c r="J828" s="17">
        <v>0.26888261970903699</v>
      </c>
      <c r="K828" s="17">
        <v>0.21958430078208899</v>
      </c>
      <c r="L828" s="17">
        <v>0.339700515031779</v>
      </c>
      <c r="M828" s="17"/>
      <c r="N828" s="17">
        <v>0.28822922524688799</v>
      </c>
      <c r="O828" s="17">
        <v>0.24199321020651501</v>
      </c>
      <c r="P828" s="17">
        <v>0.342557076904907</v>
      </c>
      <c r="Q828" s="17">
        <v>6.9660553777013898E-2</v>
      </c>
      <c r="R828" s="17">
        <v>0</v>
      </c>
      <c r="S828" s="17">
        <v>0.29844543201479301</v>
      </c>
      <c r="T828" s="17">
        <v>0.23172065487705901</v>
      </c>
      <c r="U828" s="17">
        <v>0</v>
      </c>
      <c r="V828" s="17">
        <v>0.230022011971625</v>
      </c>
      <c r="W828" s="17">
        <v>0.21277428521953601</v>
      </c>
      <c r="X828" s="17">
        <v>0.14392671109237801</v>
      </c>
      <c r="Y828" s="17">
        <v>0.161037164899268</v>
      </c>
      <c r="Z828" s="17">
        <v>0.326369166780626</v>
      </c>
      <c r="AA828" s="17">
        <v>0.38574666269546798</v>
      </c>
      <c r="AB828" s="17">
        <v>0.29862413265805599</v>
      </c>
      <c r="AC828" s="17">
        <v>0.12790413979378901</v>
      </c>
      <c r="AD828" s="17"/>
      <c r="AE828" s="17">
        <v>0.32600993346852303</v>
      </c>
      <c r="AF828" s="17">
        <v>0.18282155134929701</v>
      </c>
    </row>
    <row r="829" spans="2:32" x14ac:dyDescent="0.5">
      <c r="B829" t="s">
        <v>283</v>
      </c>
      <c r="C829" s="17">
        <v>0.28716707777571399</v>
      </c>
      <c r="D829" s="17">
        <v>0.28633849479556001</v>
      </c>
      <c r="E829" s="17">
        <v>0.29018987396082502</v>
      </c>
      <c r="F829" s="17"/>
      <c r="G829" s="17">
        <v>0.33639137012209802</v>
      </c>
      <c r="H829" s="17">
        <v>0.33596016563446102</v>
      </c>
      <c r="I829" s="17">
        <v>0.257499874945473</v>
      </c>
      <c r="J829" s="17">
        <v>0.29555254187874302</v>
      </c>
      <c r="K829" s="17">
        <v>0.2408028010762</v>
      </c>
      <c r="L829" s="17">
        <v>0.32268585420374402</v>
      </c>
      <c r="M829" s="17"/>
      <c r="N829" s="17">
        <v>0.35880358213952601</v>
      </c>
      <c r="O829" s="17">
        <v>0.26181626194722202</v>
      </c>
      <c r="P829" s="17">
        <v>0.21243007632578301</v>
      </c>
      <c r="Q829" s="17">
        <v>0.27881616104656098</v>
      </c>
      <c r="R829" s="17">
        <v>0.265098245872185</v>
      </c>
      <c r="S829" s="17">
        <v>0.23612538320599999</v>
      </c>
      <c r="T829" s="17">
        <v>0.21507975576240601</v>
      </c>
      <c r="U829" s="17">
        <v>0.20214646607231301</v>
      </c>
      <c r="V829" s="17">
        <v>0.177132632270079</v>
      </c>
      <c r="W829" s="17">
        <v>0.34013331559523202</v>
      </c>
      <c r="X829" s="17">
        <v>0.38980179126804299</v>
      </c>
      <c r="Y829" s="17">
        <v>0.30321443588781</v>
      </c>
      <c r="Z829" s="17">
        <v>0.30158701043125902</v>
      </c>
      <c r="AA829" s="17">
        <v>0.31523529392601302</v>
      </c>
      <c r="AB829" s="17">
        <v>0.11788698728753801</v>
      </c>
      <c r="AC829" s="17">
        <v>0.44613016040643899</v>
      </c>
      <c r="AD829" s="17"/>
      <c r="AE829" s="17">
        <v>0.300496682273862</v>
      </c>
      <c r="AF829" s="17">
        <v>0.278816423410573</v>
      </c>
    </row>
    <row r="830" spans="2:32" x14ac:dyDescent="0.5">
      <c r="B830" t="s">
        <v>328</v>
      </c>
      <c r="C830" s="17">
        <v>0.22018000967515899</v>
      </c>
      <c r="D830" s="17">
        <v>0.21996465402260601</v>
      </c>
      <c r="E830" s="17">
        <v>0.21820659802755801</v>
      </c>
      <c r="F830" s="17"/>
      <c r="G830" s="17">
        <v>0.19288702798013899</v>
      </c>
      <c r="H830" s="17">
        <v>0.26127728421947</v>
      </c>
      <c r="I830" s="17">
        <v>0.269798162352199</v>
      </c>
      <c r="J830" s="17">
        <v>0.16633231092648201</v>
      </c>
      <c r="K830" s="17">
        <v>0.21099851679911899</v>
      </c>
      <c r="L830" s="17">
        <v>0.15093053981049301</v>
      </c>
      <c r="M830" s="17"/>
      <c r="N830" s="17">
        <v>0.18429006367637099</v>
      </c>
      <c r="O830" s="17">
        <v>0.24925682410496799</v>
      </c>
      <c r="P830" s="17">
        <v>0.12306290630177</v>
      </c>
      <c r="Q830" s="17">
        <v>0.215722408287322</v>
      </c>
      <c r="R830" s="17">
        <v>0.265098245872185</v>
      </c>
      <c r="S830" s="17">
        <v>0.177265021047354</v>
      </c>
      <c r="T830" s="17">
        <v>0.27660290423638101</v>
      </c>
      <c r="U830" s="17">
        <v>0.44512777095649397</v>
      </c>
      <c r="V830" s="17">
        <v>0.36615953990476102</v>
      </c>
      <c r="W830" s="17">
        <v>0.153046184002647</v>
      </c>
      <c r="X830" s="17">
        <v>0.18445146538177601</v>
      </c>
      <c r="Y830" s="17">
        <v>0.257955172868025</v>
      </c>
      <c r="Z830" s="17">
        <v>8.4728933902978504E-2</v>
      </c>
      <c r="AA830" s="17">
        <v>0.15449595049677201</v>
      </c>
      <c r="AB830" s="17">
        <v>0.44809089277224801</v>
      </c>
      <c r="AC830" s="17">
        <v>0.15585846032358</v>
      </c>
      <c r="AD830" s="17"/>
      <c r="AE830" s="17">
        <v>0.20497713433022999</v>
      </c>
      <c r="AF830" s="17">
        <v>0.22970422004310101</v>
      </c>
    </row>
    <row r="831" spans="2:32" x14ac:dyDescent="0.5">
      <c r="B831" t="s">
        <v>329</v>
      </c>
      <c r="C831" s="17">
        <v>0.248327273930981</v>
      </c>
      <c r="D831" s="17">
        <v>0.20582184782548199</v>
      </c>
      <c r="E831" s="17">
        <v>0.29407595084954002</v>
      </c>
      <c r="F831" s="17"/>
      <c r="G831" s="17">
        <v>0.22916650658367199</v>
      </c>
      <c r="H831" s="17">
        <v>0.207849487995522</v>
      </c>
      <c r="I831" s="17">
        <v>0.225033929505701</v>
      </c>
      <c r="J831" s="17">
        <v>0.25656136934177698</v>
      </c>
      <c r="K831" s="17">
        <v>0.321785306387111</v>
      </c>
      <c r="L831" s="17">
        <v>0.186683090953984</v>
      </c>
      <c r="M831" s="17"/>
      <c r="N831" s="17">
        <v>0.16867712893721501</v>
      </c>
      <c r="O831" s="17">
        <v>0.246933703741294</v>
      </c>
      <c r="P831" s="17">
        <v>0.321949940467539</v>
      </c>
      <c r="Q831" s="17">
        <v>0.43580087688910302</v>
      </c>
      <c r="R831" s="17">
        <v>0.46980350825563</v>
      </c>
      <c r="S831" s="17">
        <v>0.288164163731853</v>
      </c>
      <c r="T831" s="17">
        <v>0.27659668512415397</v>
      </c>
      <c r="U831" s="17">
        <v>0.245825285331641</v>
      </c>
      <c r="V831" s="17">
        <v>0.22668581585353501</v>
      </c>
      <c r="W831" s="17">
        <v>0.28572889046785299</v>
      </c>
      <c r="X831" s="17">
        <v>0.250073373620878</v>
      </c>
      <c r="Y831" s="17">
        <v>0.277793226344897</v>
      </c>
      <c r="Z831" s="17">
        <v>0.28731488888513701</v>
      </c>
      <c r="AA831" s="17">
        <v>9.6513542296697993E-2</v>
      </c>
      <c r="AB831" s="17">
        <v>0.13539798728215799</v>
      </c>
      <c r="AC831" s="17">
        <v>0.27010723947619197</v>
      </c>
      <c r="AD831" s="17"/>
      <c r="AE831" s="17">
        <v>0.16851624992738501</v>
      </c>
      <c r="AF831" s="17">
        <v>0.29832682763676299</v>
      </c>
    </row>
    <row r="832" spans="2:32" x14ac:dyDescent="0.5">
      <c r="B832" t="s">
        <v>330</v>
      </c>
      <c r="C832" s="17">
        <v>6.3517620258110403E-3</v>
      </c>
      <c r="D832" s="17">
        <v>6.4194664740062296E-3</v>
      </c>
      <c r="E832" s="17">
        <v>6.3226459248791403E-3</v>
      </c>
      <c r="F832" s="17"/>
      <c r="G832" s="17">
        <v>0</v>
      </c>
      <c r="H832" s="17">
        <v>0</v>
      </c>
      <c r="I832" s="17">
        <v>8.3892760290213506E-3</v>
      </c>
      <c r="J832" s="17">
        <v>1.26711581439606E-2</v>
      </c>
      <c r="K832" s="17">
        <v>6.8290749554803703E-3</v>
      </c>
      <c r="L832" s="17">
        <v>0</v>
      </c>
      <c r="M832" s="17"/>
      <c r="N832" s="17">
        <v>0</v>
      </c>
      <c r="O832" s="17">
        <v>0</v>
      </c>
      <c r="P832" s="17">
        <v>0</v>
      </c>
      <c r="Q832" s="17">
        <v>0</v>
      </c>
      <c r="R832" s="17">
        <v>0</v>
      </c>
      <c r="S832" s="17">
        <v>0</v>
      </c>
      <c r="T832" s="17">
        <v>0</v>
      </c>
      <c r="U832" s="17">
        <v>0.106900477639552</v>
      </c>
      <c r="V832" s="17">
        <v>0</v>
      </c>
      <c r="W832" s="17">
        <v>8.3173247147321494E-3</v>
      </c>
      <c r="X832" s="17">
        <v>3.1746658636925697E-2</v>
      </c>
      <c r="Y832" s="17">
        <v>0</v>
      </c>
      <c r="Z832" s="17">
        <v>0</v>
      </c>
      <c r="AA832" s="17">
        <v>4.8008550585048999E-2</v>
      </c>
      <c r="AB832" s="17">
        <v>0</v>
      </c>
      <c r="AC832" s="17">
        <v>0</v>
      </c>
      <c r="AD832" s="17"/>
      <c r="AE832" s="17">
        <v>0</v>
      </c>
      <c r="AF832" s="17">
        <v>1.03309775602662E-2</v>
      </c>
    </row>
    <row r="833" spans="2:32" x14ac:dyDescent="0.5">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c r="AD833" s="17"/>
      <c r="AE833" s="17"/>
      <c r="AF833" s="17"/>
    </row>
    <row r="834" spans="2:32" x14ac:dyDescent="0.5">
      <c r="B834" s="6" t="s">
        <v>339</v>
      </c>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c r="AD834" s="17"/>
      <c r="AE834" s="17"/>
      <c r="AF834" s="17"/>
    </row>
    <row r="835" spans="2:32" x14ac:dyDescent="0.5">
      <c r="B835" s="24" t="s">
        <v>541</v>
      </c>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c r="AD835" s="17"/>
      <c r="AE835" s="17"/>
      <c r="AF835" s="17"/>
    </row>
    <row r="836" spans="2:32" x14ac:dyDescent="0.5">
      <c r="B836" t="s">
        <v>327</v>
      </c>
      <c r="C836" s="17">
        <v>7.8380506857454804E-2</v>
      </c>
      <c r="D836" s="17">
        <v>0.119795572496116</v>
      </c>
      <c r="E836" s="17">
        <v>3.2750837033960402E-2</v>
      </c>
      <c r="F836" s="17"/>
      <c r="G836" s="17">
        <v>0.14933082732629099</v>
      </c>
      <c r="H836" s="17">
        <v>5.9237908158997203E-2</v>
      </c>
      <c r="I836" s="17">
        <v>0.14215195479960299</v>
      </c>
      <c r="J836" s="17">
        <v>4.6593225546092E-2</v>
      </c>
      <c r="K836" s="17">
        <v>5.5084313727607401E-2</v>
      </c>
      <c r="L836" s="17">
        <v>5.3287263026538301E-2</v>
      </c>
      <c r="M836" s="17"/>
      <c r="N836" s="17">
        <v>6.2405987983151702E-2</v>
      </c>
      <c r="O836" s="17">
        <v>7.7874586871017906E-2</v>
      </c>
      <c r="P836" s="17">
        <v>7.7524410478879896E-2</v>
      </c>
      <c r="Q836" s="17">
        <v>0.13660797796002699</v>
      </c>
      <c r="R836" s="17">
        <v>0</v>
      </c>
      <c r="S836" s="17">
        <v>6.2960050477363999E-2</v>
      </c>
      <c r="T836" s="17">
        <v>0.120082854539058</v>
      </c>
      <c r="U836" s="17">
        <v>0</v>
      </c>
      <c r="V836" s="17">
        <v>3.5388957102253003E-2</v>
      </c>
      <c r="W836" s="17">
        <v>9.5757913973174194E-2</v>
      </c>
      <c r="X836" s="17">
        <v>0</v>
      </c>
      <c r="Y836" s="17">
        <v>0</v>
      </c>
      <c r="Z836" s="17">
        <v>0.123817984404579</v>
      </c>
      <c r="AA836" s="17">
        <v>0.102558109507059</v>
      </c>
      <c r="AB836" s="17">
        <v>6.4944472723954996E-2</v>
      </c>
      <c r="AC836" s="17">
        <v>0.20496130124686701</v>
      </c>
      <c r="AD836" s="17"/>
      <c r="AE836" s="17">
        <v>0.105393271415663</v>
      </c>
      <c r="AF836" s="17">
        <v>6.1457704661495902E-2</v>
      </c>
    </row>
    <row r="837" spans="2:32" x14ac:dyDescent="0.5">
      <c r="B837" t="s">
        <v>283</v>
      </c>
      <c r="C837" s="17">
        <v>0.151533743353328</v>
      </c>
      <c r="D837" s="17">
        <v>0.187852402785847</v>
      </c>
      <c r="E837" s="17">
        <v>0.108301557936687</v>
      </c>
      <c r="F837" s="17"/>
      <c r="G837" s="17">
        <v>0.33131843719439003</v>
      </c>
      <c r="H837" s="17">
        <v>0.17739811311881101</v>
      </c>
      <c r="I837" s="17">
        <v>0.113635151731816</v>
      </c>
      <c r="J837" s="17">
        <v>0.13046666902964399</v>
      </c>
      <c r="K837" s="17">
        <v>0.102590246507841</v>
      </c>
      <c r="L837" s="17">
        <v>0.31947392048657403</v>
      </c>
      <c r="M837" s="17"/>
      <c r="N837" s="17">
        <v>0.11519785267692099</v>
      </c>
      <c r="O837" s="17">
        <v>0.18457004829290899</v>
      </c>
      <c r="P837" s="17">
        <v>0.13690979649521301</v>
      </c>
      <c r="Q837" s="17">
        <v>6.9660553777013898E-2</v>
      </c>
      <c r="R837" s="17">
        <v>0</v>
      </c>
      <c r="S837" s="17">
        <v>0.17099566051429799</v>
      </c>
      <c r="T837" s="17">
        <v>0.13026399138031999</v>
      </c>
      <c r="U837" s="17">
        <v>0</v>
      </c>
      <c r="V837" s="17">
        <v>0.22594279346302301</v>
      </c>
      <c r="W837" s="17">
        <v>0.134192221019166</v>
      </c>
      <c r="X837" s="17">
        <v>0.109533944319873</v>
      </c>
      <c r="Y837" s="17">
        <v>0.45105191623254798</v>
      </c>
      <c r="Z837" s="17">
        <v>0.19719885371351101</v>
      </c>
      <c r="AA837" s="17">
        <v>0.27648750347984202</v>
      </c>
      <c r="AB837" s="17">
        <v>6.4657782214686904E-2</v>
      </c>
      <c r="AC837" s="17">
        <v>9.9138944789599504E-2</v>
      </c>
      <c r="AD837" s="17"/>
      <c r="AE837" s="17">
        <v>0.156603523800565</v>
      </c>
      <c r="AF837" s="17">
        <v>0.148357656303791</v>
      </c>
    </row>
    <row r="838" spans="2:32" x14ac:dyDescent="0.5">
      <c r="B838" t="s">
        <v>328</v>
      </c>
      <c r="C838" s="17">
        <v>0.23807733948059001</v>
      </c>
      <c r="D838" s="17">
        <v>0.227537778266794</v>
      </c>
      <c r="E838" s="17">
        <v>0.251574934318962</v>
      </c>
      <c r="F838" s="17"/>
      <c r="G838" s="17">
        <v>0.187841072440252</v>
      </c>
      <c r="H838" s="17">
        <v>0.29415898003858398</v>
      </c>
      <c r="I838" s="17">
        <v>0.224346177219022</v>
      </c>
      <c r="J838" s="17">
        <v>0.24626064706299799</v>
      </c>
      <c r="K838" s="17">
        <v>0.204315636149455</v>
      </c>
      <c r="L838" s="17">
        <v>0.22661127818712201</v>
      </c>
      <c r="M838" s="17"/>
      <c r="N838" s="17">
        <v>0.33128913776197899</v>
      </c>
      <c r="O838" s="17">
        <v>0.23290650645678601</v>
      </c>
      <c r="P838" s="17">
        <v>9.2787663061574793E-2</v>
      </c>
      <c r="Q838" s="17">
        <v>0.35722079942551599</v>
      </c>
      <c r="R838" s="17">
        <v>0</v>
      </c>
      <c r="S838" s="17">
        <v>0.29321665407630698</v>
      </c>
      <c r="T838" s="17">
        <v>0.34596178416892798</v>
      </c>
      <c r="U838" s="17">
        <v>0.21881076633517399</v>
      </c>
      <c r="V838" s="17">
        <v>0.25117499690398198</v>
      </c>
      <c r="W838" s="17">
        <v>0.23372297234418599</v>
      </c>
      <c r="X838" s="17">
        <v>0.14421475513732299</v>
      </c>
      <c r="Y838" s="17">
        <v>0</v>
      </c>
      <c r="Z838" s="17">
        <v>0.17642620021953201</v>
      </c>
      <c r="AA838" s="17">
        <v>0.1643462119529</v>
      </c>
      <c r="AB838" s="17">
        <v>0.25833108838885399</v>
      </c>
      <c r="AC838" s="17">
        <v>0</v>
      </c>
      <c r="AD838" s="17"/>
      <c r="AE838" s="17">
        <v>0.26367793918883597</v>
      </c>
      <c r="AF838" s="17">
        <v>0.22203922224060799</v>
      </c>
    </row>
    <row r="839" spans="2:32" x14ac:dyDescent="0.5">
      <c r="B839" t="s">
        <v>329</v>
      </c>
      <c r="C839" s="17">
        <v>0.51863337718206304</v>
      </c>
      <c r="D839" s="17">
        <v>0.451683083532745</v>
      </c>
      <c r="E839" s="17">
        <v>0.59362784109759403</v>
      </c>
      <c r="F839" s="17"/>
      <c r="G839" s="17">
        <v>0.33150966303906698</v>
      </c>
      <c r="H839" s="17">
        <v>0.461295772540051</v>
      </c>
      <c r="I839" s="17">
        <v>0.50285913641341795</v>
      </c>
      <c r="J839" s="17">
        <v>0.55625878033161003</v>
      </c>
      <c r="K839" s="17">
        <v>0.62396706617656905</v>
      </c>
      <c r="L839" s="17">
        <v>0.400627538299766</v>
      </c>
      <c r="M839" s="17"/>
      <c r="N839" s="17">
        <v>0.477268390545252</v>
      </c>
      <c r="O839" s="17">
        <v>0.50464885837928697</v>
      </c>
      <c r="P839" s="17">
        <v>0.65105130113113197</v>
      </c>
      <c r="Q839" s="17">
        <v>0.43651066883744299</v>
      </c>
      <c r="R839" s="17">
        <v>1</v>
      </c>
      <c r="S839" s="17">
        <v>0.472827634932031</v>
      </c>
      <c r="T839" s="17">
        <v>0.40369136991169402</v>
      </c>
      <c r="U839" s="17">
        <v>0.55534622229421404</v>
      </c>
      <c r="V839" s="17">
        <v>0.48749325253074199</v>
      </c>
      <c r="W839" s="17">
        <v>0.519979930458213</v>
      </c>
      <c r="X839" s="17">
        <v>0.71450464190587903</v>
      </c>
      <c r="Y839" s="17">
        <v>0.54894808376745197</v>
      </c>
      <c r="Z839" s="17">
        <v>0.50255696166237795</v>
      </c>
      <c r="AA839" s="17">
        <v>0.40859962447515003</v>
      </c>
      <c r="AB839" s="17">
        <v>0.61206665667250404</v>
      </c>
      <c r="AC839" s="17">
        <v>0.69589975396353299</v>
      </c>
      <c r="AD839" s="17"/>
      <c r="AE839" s="17">
        <v>0.46579649783048599</v>
      </c>
      <c r="AF839" s="17">
        <v>0.551734323069764</v>
      </c>
    </row>
    <row r="840" spans="2:32" x14ac:dyDescent="0.5">
      <c r="B840" t="s">
        <v>330</v>
      </c>
      <c r="C840" s="17">
        <v>1.33750331265645E-2</v>
      </c>
      <c r="D840" s="17">
        <v>1.31311629184975E-2</v>
      </c>
      <c r="E840" s="17">
        <v>1.37448296127972E-2</v>
      </c>
      <c r="F840" s="17"/>
      <c r="G840" s="17">
        <v>0</v>
      </c>
      <c r="H840" s="17">
        <v>7.9092261435567707E-3</v>
      </c>
      <c r="I840" s="17">
        <v>1.70075798361412E-2</v>
      </c>
      <c r="J840" s="17">
        <v>2.0420678029656799E-2</v>
      </c>
      <c r="K840" s="17">
        <v>1.40427374385269E-2</v>
      </c>
      <c r="L840" s="17">
        <v>0</v>
      </c>
      <c r="M840" s="17"/>
      <c r="N840" s="17">
        <v>1.38386310326972E-2</v>
      </c>
      <c r="O840" s="17">
        <v>0</v>
      </c>
      <c r="P840" s="17">
        <v>4.1726828833199697E-2</v>
      </c>
      <c r="Q840" s="17">
        <v>0</v>
      </c>
      <c r="R840" s="17">
        <v>0</v>
      </c>
      <c r="S840" s="17">
        <v>0</v>
      </c>
      <c r="T840" s="17">
        <v>0</v>
      </c>
      <c r="U840" s="17">
        <v>0.225843011370612</v>
      </c>
      <c r="V840" s="17">
        <v>0</v>
      </c>
      <c r="W840" s="17">
        <v>1.6346962205261401E-2</v>
      </c>
      <c r="X840" s="17">
        <v>3.1746658636925697E-2</v>
      </c>
      <c r="Y840" s="17">
        <v>0</v>
      </c>
      <c r="Z840" s="17">
        <v>0</v>
      </c>
      <c r="AA840" s="17">
        <v>4.8008550585048999E-2</v>
      </c>
      <c r="AB840" s="17">
        <v>0</v>
      </c>
      <c r="AC840" s="17">
        <v>0</v>
      </c>
      <c r="AD840" s="17"/>
      <c r="AE840" s="17">
        <v>8.5287677644502406E-3</v>
      </c>
      <c r="AF840" s="17">
        <v>1.6411093724340901E-2</v>
      </c>
    </row>
    <row r="841" spans="2:32" x14ac:dyDescent="0.5">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c r="AD841" s="17"/>
      <c r="AE841" s="17"/>
      <c r="AF841" s="17"/>
    </row>
    <row r="842" spans="2:32" x14ac:dyDescent="0.5">
      <c r="B842" s="6" t="s">
        <v>340</v>
      </c>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c r="AD842" s="17"/>
      <c r="AE842" s="17"/>
      <c r="AF842" s="17"/>
    </row>
    <row r="843" spans="2:32" x14ac:dyDescent="0.5">
      <c r="B843" s="24" t="s">
        <v>541</v>
      </c>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c r="AD843" s="17"/>
      <c r="AE843" s="17"/>
      <c r="AF843" s="17"/>
    </row>
    <row r="844" spans="2:32" x14ac:dyDescent="0.5">
      <c r="B844" t="s">
        <v>327</v>
      </c>
      <c r="C844" s="17">
        <v>5.7979840911251301E-2</v>
      </c>
      <c r="D844" s="17">
        <v>7.2259298040346406E-2</v>
      </c>
      <c r="E844" s="17">
        <v>4.24734349621377E-2</v>
      </c>
      <c r="F844" s="17"/>
      <c r="G844" s="17">
        <v>7.2764840856009996E-2</v>
      </c>
      <c r="H844" s="17">
        <v>8.3638958160341906E-2</v>
      </c>
      <c r="I844" s="17">
        <v>7.8923228322172495E-2</v>
      </c>
      <c r="J844" s="17">
        <v>2.7792004793768199E-2</v>
      </c>
      <c r="K844" s="17">
        <v>4.7898772436304603E-2</v>
      </c>
      <c r="L844" s="17">
        <v>2.7762785081195899E-2</v>
      </c>
      <c r="M844" s="17"/>
      <c r="N844" s="17">
        <v>2.48594024732714E-2</v>
      </c>
      <c r="O844" s="17">
        <v>7.1602374256867302E-2</v>
      </c>
      <c r="P844" s="17">
        <v>0.21243007632578301</v>
      </c>
      <c r="Q844" s="17">
        <v>0</v>
      </c>
      <c r="R844" s="17">
        <v>0</v>
      </c>
      <c r="S844" s="17">
        <v>6.2960050477363999E-2</v>
      </c>
      <c r="T844" s="17">
        <v>9.7029659177691699E-2</v>
      </c>
      <c r="U844" s="17">
        <v>0</v>
      </c>
      <c r="V844" s="17">
        <v>0</v>
      </c>
      <c r="W844" s="17">
        <v>5.8525440313725897E-2</v>
      </c>
      <c r="X844" s="17">
        <v>0</v>
      </c>
      <c r="Y844" s="17">
        <v>0.30321443588781</v>
      </c>
      <c r="Z844" s="17">
        <v>8.4900131206595897E-2</v>
      </c>
      <c r="AA844" s="17">
        <v>0.105670157802374</v>
      </c>
      <c r="AB844" s="17">
        <v>6.4657782214686904E-2</v>
      </c>
      <c r="AC844" s="17">
        <v>0</v>
      </c>
      <c r="AD844" s="17"/>
      <c r="AE844" s="17">
        <v>7.7981574201047898E-2</v>
      </c>
      <c r="AF844" s="17">
        <v>4.5449269473064401E-2</v>
      </c>
    </row>
    <row r="845" spans="2:32" x14ac:dyDescent="0.5">
      <c r="B845" t="s">
        <v>283</v>
      </c>
      <c r="C845" s="17">
        <v>0.223104804188758</v>
      </c>
      <c r="D845" s="17">
        <v>0.23850764482055101</v>
      </c>
      <c r="E845" s="17">
        <v>0.20755178534255</v>
      </c>
      <c r="F845" s="17"/>
      <c r="G845" s="17">
        <v>6.9804000096002503E-2</v>
      </c>
      <c r="H845" s="17">
        <v>0.26953857427554301</v>
      </c>
      <c r="I845" s="17">
        <v>0.270015405665117</v>
      </c>
      <c r="J845" s="17">
        <v>0.23540673434366399</v>
      </c>
      <c r="K845" s="17">
        <v>0.13184840150274801</v>
      </c>
      <c r="L845" s="17">
        <v>0.31760557527225503</v>
      </c>
      <c r="M845" s="17"/>
      <c r="N845" s="17">
        <v>0.27215987131117703</v>
      </c>
      <c r="O845" s="17">
        <v>0.23019845372839701</v>
      </c>
      <c r="P845" s="17">
        <v>0</v>
      </c>
      <c r="Q845" s="17">
        <v>0.49280045879628898</v>
      </c>
      <c r="R845" s="17">
        <v>0</v>
      </c>
      <c r="S845" s="17">
        <v>0.17099566051429799</v>
      </c>
      <c r="T845" s="17">
        <v>0.15331718674168601</v>
      </c>
      <c r="U845" s="17">
        <v>0.36850444936222898</v>
      </c>
      <c r="V845" s="17">
        <v>0.32361494388566098</v>
      </c>
      <c r="W845" s="17">
        <v>0.175221829958536</v>
      </c>
      <c r="X845" s="17">
        <v>0.21337468826927999</v>
      </c>
      <c r="Y845" s="17">
        <v>0.30096227333617098</v>
      </c>
      <c r="Z845" s="17">
        <v>0.19341164166674199</v>
      </c>
      <c r="AA845" s="17">
        <v>0.32300310916613101</v>
      </c>
      <c r="AB845" s="17">
        <v>0.11841567450820201</v>
      </c>
      <c r="AC845" s="17">
        <v>0.32313551709912097</v>
      </c>
      <c r="AD845" s="17"/>
      <c r="AE845" s="17">
        <v>0.23402181113010601</v>
      </c>
      <c r="AF845" s="17">
        <v>0.21626558013813399</v>
      </c>
    </row>
    <row r="846" spans="2:32" x14ac:dyDescent="0.5">
      <c r="B846" t="s">
        <v>328</v>
      </c>
      <c r="C846" s="17">
        <v>0.26409633114085901</v>
      </c>
      <c r="D846" s="17">
        <v>0.245601317193403</v>
      </c>
      <c r="E846" s="17">
        <v>0.28283652037797002</v>
      </c>
      <c r="F846" s="17"/>
      <c r="G846" s="17">
        <v>0.38196059389464798</v>
      </c>
      <c r="H846" s="17">
        <v>0.27364917108896603</v>
      </c>
      <c r="I846" s="17">
        <v>0.23806209977010001</v>
      </c>
      <c r="J846" s="17">
        <v>0.19748473700184499</v>
      </c>
      <c r="K846" s="17">
        <v>0.31136977205132699</v>
      </c>
      <c r="L846" s="17">
        <v>0.31151284694084203</v>
      </c>
      <c r="M846" s="17"/>
      <c r="N846" s="17">
        <v>0.320762340684068</v>
      </c>
      <c r="O846" s="17">
        <v>0.239761601696621</v>
      </c>
      <c r="P846" s="17">
        <v>0.28457169215498701</v>
      </c>
      <c r="Q846" s="17">
        <v>0.21539286567788199</v>
      </c>
      <c r="R846" s="17">
        <v>0</v>
      </c>
      <c r="S846" s="17">
        <v>0.29321665407630698</v>
      </c>
      <c r="T846" s="17">
        <v>0.34047565305397598</v>
      </c>
      <c r="U846" s="17">
        <v>0.21881076633517399</v>
      </c>
      <c r="V846" s="17">
        <v>0.23107663332272499</v>
      </c>
      <c r="W846" s="17">
        <v>0.25220845459303998</v>
      </c>
      <c r="X846" s="17">
        <v>0.26592427316591399</v>
      </c>
      <c r="Y846" s="17">
        <v>0.128977586434013</v>
      </c>
      <c r="Z846" s="17">
        <v>0.23869649719067901</v>
      </c>
      <c r="AA846" s="17">
        <v>0.22532242834475</v>
      </c>
      <c r="AB846" s="17">
        <v>0.40094593574088699</v>
      </c>
      <c r="AC846" s="17">
        <v>0.14665045671124199</v>
      </c>
      <c r="AD846" s="17"/>
      <c r="AE846" s="17">
        <v>0.24282547175601901</v>
      </c>
      <c r="AF846" s="17">
        <v>0.277421977434189</v>
      </c>
    </row>
    <row r="847" spans="2:32" x14ac:dyDescent="0.5">
      <c r="B847" t="s">
        <v>329</v>
      </c>
      <c r="C847" s="17">
        <v>0.40768273464062899</v>
      </c>
      <c r="D847" s="17">
        <v>0.41858823159705899</v>
      </c>
      <c r="E847" s="17">
        <v>0.39501094092455002</v>
      </c>
      <c r="F847" s="17"/>
      <c r="G847" s="17">
        <v>0.44331487040123901</v>
      </c>
      <c r="H847" s="17">
        <v>0.324132861105349</v>
      </c>
      <c r="I847" s="17">
        <v>0.34273471595968602</v>
      </c>
      <c r="J847" s="17">
        <v>0.489208149881315</v>
      </c>
      <c r="K847" s="17">
        <v>0.47483649099867598</v>
      </c>
      <c r="L847" s="17">
        <v>0.343118792705707</v>
      </c>
      <c r="M847" s="17"/>
      <c r="N847" s="17">
        <v>0.299681519066265</v>
      </c>
      <c r="O847" s="17">
        <v>0.436774330103741</v>
      </c>
      <c r="P847" s="17">
        <v>0.46233704468444498</v>
      </c>
      <c r="Q847" s="17">
        <v>0.22214612174881601</v>
      </c>
      <c r="R847" s="17">
        <v>0.734901754127815</v>
      </c>
      <c r="S847" s="17">
        <v>0.472827634932031</v>
      </c>
      <c r="T847" s="17">
        <v>0.40917750102664602</v>
      </c>
      <c r="U847" s="17">
        <v>0.30578430666304501</v>
      </c>
      <c r="V847" s="17">
        <v>0.41724272632818299</v>
      </c>
      <c r="W847" s="17">
        <v>0.453400142030425</v>
      </c>
      <c r="X847" s="17">
        <v>0.48895437992787999</v>
      </c>
      <c r="Y847" s="17">
        <v>0.266845704342006</v>
      </c>
      <c r="Z847" s="17">
        <v>0.439094208988136</v>
      </c>
      <c r="AA847" s="17">
        <v>0.29799575410169599</v>
      </c>
      <c r="AB847" s="17">
        <v>0.297249877000617</v>
      </c>
      <c r="AC847" s="17">
        <v>0.53021402618963798</v>
      </c>
      <c r="AD847" s="17"/>
      <c r="AE847" s="17">
        <v>0.424134141156636</v>
      </c>
      <c r="AF847" s="17">
        <v>0.39737635160768298</v>
      </c>
    </row>
    <row r="848" spans="2:32" x14ac:dyDescent="0.5">
      <c r="B848" t="s">
        <v>330</v>
      </c>
      <c r="C848" s="17">
        <v>4.7136289118502997E-2</v>
      </c>
      <c r="D848" s="17">
        <v>2.5043508348640699E-2</v>
      </c>
      <c r="E848" s="17">
        <v>7.2127318392791601E-2</v>
      </c>
      <c r="F848" s="17"/>
      <c r="G848" s="17">
        <v>3.2155694752100401E-2</v>
      </c>
      <c r="H848" s="17">
        <v>4.9040435369800302E-2</v>
      </c>
      <c r="I848" s="17">
        <v>7.0264550282924707E-2</v>
      </c>
      <c r="J848" s="17">
        <v>5.0108373979407997E-2</v>
      </c>
      <c r="K848" s="17">
        <v>3.4046563010944199E-2</v>
      </c>
      <c r="L848" s="17">
        <v>0</v>
      </c>
      <c r="M848" s="17"/>
      <c r="N848" s="17">
        <v>8.2536866465218406E-2</v>
      </c>
      <c r="O848" s="17">
        <v>2.1663240214373901E-2</v>
      </c>
      <c r="P848" s="17">
        <v>4.0661186834783897E-2</v>
      </c>
      <c r="Q848" s="17">
        <v>6.9660553777013898E-2</v>
      </c>
      <c r="R848" s="17">
        <v>0.265098245872185</v>
      </c>
      <c r="S848" s="17">
        <v>0</v>
      </c>
      <c r="T848" s="17">
        <v>0</v>
      </c>
      <c r="U848" s="17">
        <v>0.106900477639552</v>
      </c>
      <c r="V848" s="17">
        <v>2.8065696463430899E-2</v>
      </c>
      <c r="W848" s="17">
        <v>6.0644133104273898E-2</v>
      </c>
      <c r="X848" s="17">
        <v>3.1746658636925697E-2</v>
      </c>
      <c r="Y848" s="17">
        <v>0</v>
      </c>
      <c r="Z848" s="17">
        <v>4.3897520947847699E-2</v>
      </c>
      <c r="AA848" s="17">
        <v>4.8008550585048999E-2</v>
      </c>
      <c r="AB848" s="17">
        <v>0.118730730535608</v>
      </c>
      <c r="AC848" s="17">
        <v>0</v>
      </c>
      <c r="AD848" s="17"/>
      <c r="AE848" s="17">
        <v>2.1037001756191501E-2</v>
      </c>
      <c r="AF848" s="17">
        <v>6.3486821346929595E-2</v>
      </c>
    </row>
    <row r="849" spans="2:32" x14ac:dyDescent="0.5">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c r="AD849" s="17"/>
      <c r="AE849" s="17"/>
      <c r="AF849" s="17"/>
    </row>
    <row r="850" spans="2:32" x14ac:dyDescent="0.5">
      <c r="B850" s="6" t="s">
        <v>344</v>
      </c>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c r="AD850" s="17"/>
      <c r="AE850" s="17"/>
      <c r="AF850" s="17"/>
    </row>
    <row r="851" spans="2:32" x14ac:dyDescent="0.5">
      <c r="B851" s="24" t="s">
        <v>541</v>
      </c>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c r="AD851" s="17"/>
      <c r="AE851" s="17"/>
      <c r="AF851" s="17"/>
    </row>
    <row r="852" spans="2:32" x14ac:dyDescent="0.5">
      <c r="B852" t="s">
        <v>327</v>
      </c>
      <c r="C852" s="17">
        <v>0.22325935899969701</v>
      </c>
      <c r="D852" s="17">
        <v>0.22434764399267701</v>
      </c>
      <c r="E852" s="17">
        <v>0.22367671082012</v>
      </c>
      <c r="F852" s="17"/>
      <c r="G852" s="17">
        <v>8.0551499674875196E-2</v>
      </c>
      <c r="H852" s="17">
        <v>0.20991581356920799</v>
      </c>
      <c r="I852" s="17">
        <v>0.241821599789944</v>
      </c>
      <c r="J852" s="17">
        <v>0.20962037722046101</v>
      </c>
      <c r="K852" s="17">
        <v>0.20720835172006399</v>
      </c>
      <c r="L852" s="17">
        <v>0.46252171878915199</v>
      </c>
      <c r="M852" s="17"/>
      <c r="N852" s="17">
        <v>0.35020332589126102</v>
      </c>
      <c r="O852" s="17">
        <v>0.28599497141743702</v>
      </c>
      <c r="P852" s="17">
        <v>0.21214332604550301</v>
      </c>
      <c r="Q852" s="17">
        <v>0.14181691777910799</v>
      </c>
      <c r="R852" s="17">
        <v>0.265098245872185</v>
      </c>
      <c r="S852" s="17">
        <v>0.18054063057811601</v>
      </c>
      <c r="T852" s="17">
        <v>0.195024893751363</v>
      </c>
      <c r="U852" s="17">
        <v>0.11894253373105999</v>
      </c>
      <c r="V852" s="17">
        <v>0.18184010514941801</v>
      </c>
      <c r="W852" s="17">
        <v>0.17629523361919699</v>
      </c>
      <c r="X852" s="17">
        <v>6.8283288545779294E-2</v>
      </c>
      <c r="Y852" s="17">
        <v>0.58892003414054195</v>
      </c>
      <c r="Z852" s="17">
        <v>0.17897266776725099</v>
      </c>
      <c r="AA852" s="17">
        <v>0.22573607149449901</v>
      </c>
      <c r="AB852" s="17">
        <v>0.12266758000029</v>
      </c>
      <c r="AC852" s="17">
        <v>0.273281534361141</v>
      </c>
      <c r="AD852" s="17"/>
      <c r="AE852" s="17">
        <v>0.293655120983843</v>
      </c>
      <c r="AF852" s="17">
        <v>0.17915822477759799</v>
      </c>
    </row>
    <row r="853" spans="2:32" x14ac:dyDescent="0.5">
      <c r="B853" t="s">
        <v>283</v>
      </c>
      <c r="C853" s="17">
        <v>0.325436263103003</v>
      </c>
      <c r="D853" s="17">
        <v>0.34121421260586099</v>
      </c>
      <c r="E853" s="17">
        <v>0.31021254771704598</v>
      </c>
      <c r="F853" s="17"/>
      <c r="G853" s="17">
        <v>0.49956199491431003</v>
      </c>
      <c r="H853" s="17">
        <v>0.32140571787417199</v>
      </c>
      <c r="I853" s="17">
        <v>0.306472235890974</v>
      </c>
      <c r="J853" s="17">
        <v>0.34762570556064198</v>
      </c>
      <c r="K853" s="17">
        <v>0.30469043415281</v>
      </c>
      <c r="L853" s="17">
        <v>0.23800575659081299</v>
      </c>
      <c r="M853" s="17"/>
      <c r="N853" s="17">
        <v>0.25241814090474302</v>
      </c>
      <c r="O853" s="17">
        <v>0.306517203698219</v>
      </c>
      <c r="P853" s="17">
        <v>0.33380906097405</v>
      </c>
      <c r="Q853" s="17">
        <v>0.27778784245730698</v>
      </c>
      <c r="R853" s="17">
        <v>0.265098245872185</v>
      </c>
      <c r="S853" s="17">
        <v>0.53129520569003097</v>
      </c>
      <c r="T853" s="17">
        <v>0.34164903771924698</v>
      </c>
      <c r="U853" s="17">
        <v>0.420957232407487</v>
      </c>
      <c r="V853" s="17">
        <v>0.28067387029376001</v>
      </c>
      <c r="W853" s="17">
        <v>0.37614278288690001</v>
      </c>
      <c r="X853" s="17">
        <v>0.241043445011835</v>
      </c>
      <c r="Y853" s="17">
        <v>0.28210237942544603</v>
      </c>
      <c r="Z853" s="17">
        <v>0.35422427845611498</v>
      </c>
      <c r="AA853" s="17">
        <v>0.48006181193938802</v>
      </c>
      <c r="AB853" s="17">
        <v>0.24069613172739299</v>
      </c>
      <c r="AC853" s="17">
        <v>0.394332896364462</v>
      </c>
      <c r="AD853" s="17"/>
      <c r="AE853" s="17">
        <v>0.355322895032196</v>
      </c>
      <c r="AF853" s="17">
        <v>0.306713056918338</v>
      </c>
    </row>
    <row r="854" spans="2:32" x14ac:dyDescent="0.5">
      <c r="B854" t="s">
        <v>328</v>
      </c>
      <c r="C854" s="17">
        <v>0.22239779007097901</v>
      </c>
      <c r="D854" s="17">
        <v>0.21479730614554601</v>
      </c>
      <c r="E854" s="17">
        <v>0.22867939392488701</v>
      </c>
      <c r="F854" s="17"/>
      <c r="G854" s="17">
        <v>0.197456045562203</v>
      </c>
      <c r="H854" s="17">
        <v>0.26904103407980701</v>
      </c>
      <c r="I854" s="17">
        <v>0.24277209912261299</v>
      </c>
      <c r="J854" s="17">
        <v>0.193627569273921</v>
      </c>
      <c r="K854" s="17">
        <v>0.21730247921645801</v>
      </c>
      <c r="L854" s="17">
        <v>0.12500724539458999</v>
      </c>
      <c r="M854" s="17"/>
      <c r="N854" s="17">
        <v>0.18968273908927499</v>
      </c>
      <c r="O854" s="17">
        <v>0.27580563758307503</v>
      </c>
      <c r="P854" s="17">
        <v>0.21605581784466199</v>
      </c>
      <c r="Q854" s="17">
        <v>0.21643220023566201</v>
      </c>
      <c r="R854" s="17">
        <v>0</v>
      </c>
      <c r="S854" s="17">
        <v>5.5314390056614697E-2</v>
      </c>
      <c r="T854" s="17">
        <v>0.194892864363722</v>
      </c>
      <c r="U854" s="17">
        <v>0</v>
      </c>
      <c r="V854" s="17">
        <v>0.310326014950076</v>
      </c>
      <c r="W854" s="17">
        <v>0.188220428440042</v>
      </c>
      <c r="X854" s="17">
        <v>0.25821590990440701</v>
      </c>
      <c r="Y854" s="17">
        <v>0</v>
      </c>
      <c r="Z854" s="17">
        <v>0.16790578292400499</v>
      </c>
      <c r="AA854" s="17">
        <v>0.15277589194218499</v>
      </c>
      <c r="AB854" s="17">
        <v>0.51790555773670899</v>
      </c>
      <c r="AC854" s="17">
        <v>0.199999092528095</v>
      </c>
      <c r="AD854" s="17"/>
      <c r="AE854" s="17">
        <v>0.213498083613824</v>
      </c>
      <c r="AF854" s="17">
        <v>0.22797322725557401</v>
      </c>
    </row>
    <row r="855" spans="2:32" x14ac:dyDescent="0.5">
      <c r="B855" t="s">
        <v>329</v>
      </c>
      <c r="C855" s="17">
        <v>0.218549477595505</v>
      </c>
      <c r="D855" s="17">
        <v>0.20995940372974201</v>
      </c>
      <c r="E855" s="17">
        <v>0.22624477286751599</v>
      </c>
      <c r="F855" s="17"/>
      <c r="G855" s="17">
        <v>0.19027476509651101</v>
      </c>
      <c r="H855" s="17">
        <v>0.19074628488169601</v>
      </c>
      <c r="I855" s="17">
        <v>0.200544789167447</v>
      </c>
      <c r="J855" s="17">
        <v>0.23475740990914101</v>
      </c>
      <c r="K855" s="17">
        <v>0.26396965995518801</v>
      </c>
      <c r="L855" s="17">
        <v>0.174465279225446</v>
      </c>
      <c r="M855" s="17"/>
      <c r="N855" s="17">
        <v>0.19433582629226401</v>
      </c>
      <c r="O855" s="17">
        <v>0.13168218730126799</v>
      </c>
      <c r="P855" s="17">
        <v>0.237991795135785</v>
      </c>
      <c r="Q855" s="17">
        <v>0.36396303952792303</v>
      </c>
      <c r="R855" s="17">
        <v>0.46980350825563</v>
      </c>
      <c r="S855" s="17">
        <v>0.23284977367523799</v>
      </c>
      <c r="T855" s="17">
        <v>0.26843320416566802</v>
      </c>
      <c r="U855" s="17">
        <v>0.35319975622190097</v>
      </c>
      <c r="V855" s="17">
        <v>0.22716000960674601</v>
      </c>
      <c r="W855" s="17">
        <v>0.242625089277414</v>
      </c>
      <c r="X855" s="17">
        <v>0.40071069790105301</v>
      </c>
      <c r="Y855" s="17">
        <v>0.128977586434013</v>
      </c>
      <c r="Z855" s="17">
        <v>0.25499974990478103</v>
      </c>
      <c r="AA855" s="17">
        <v>0.14142622462392801</v>
      </c>
      <c r="AB855" s="17">
        <v>0.118730730535608</v>
      </c>
      <c r="AC855" s="17">
        <v>0.132386476746302</v>
      </c>
      <c r="AD855" s="17"/>
      <c r="AE855" s="17">
        <v>0.13752390037013701</v>
      </c>
      <c r="AF855" s="17">
        <v>0.26930991765500401</v>
      </c>
    </row>
    <row r="856" spans="2:32" x14ac:dyDescent="0.5">
      <c r="B856" t="s">
        <v>330</v>
      </c>
      <c r="C856" s="17">
        <v>1.03571102308155E-2</v>
      </c>
      <c r="D856" s="17">
        <v>9.6814335261737397E-3</v>
      </c>
      <c r="E856" s="17">
        <v>1.1186574670431E-2</v>
      </c>
      <c r="F856" s="17"/>
      <c r="G856" s="17">
        <v>3.2155694752100401E-2</v>
      </c>
      <c r="H856" s="17">
        <v>8.8911495951168699E-3</v>
      </c>
      <c r="I856" s="17">
        <v>8.3892760290213506E-3</v>
      </c>
      <c r="J856" s="17">
        <v>1.4368938035834699E-2</v>
      </c>
      <c r="K856" s="17">
        <v>6.8290749554803703E-3</v>
      </c>
      <c r="L856" s="17">
        <v>0</v>
      </c>
      <c r="M856" s="17"/>
      <c r="N856" s="17">
        <v>1.3359967822456799E-2</v>
      </c>
      <c r="O856" s="17">
        <v>0</v>
      </c>
      <c r="P856" s="17">
        <v>0</v>
      </c>
      <c r="Q856" s="17">
        <v>0</v>
      </c>
      <c r="R856" s="17">
        <v>0</v>
      </c>
      <c r="S856" s="17">
        <v>0</v>
      </c>
      <c r="T856" s="17">
        <v>0</v>
      </c>
      <c r="U856" s="17">
        <v>0.106900477639552</v>
      </c>
      <c r="V856" s="17">
        <v>0</v>
      </c>
      <c r="W856" s="17">
        <v>1.67164657764476E-2</v>
      </c>
      <c r="X856" s="17">
        <v>3.1746658636925697E-2</v>
      </c>
      <c r="Y856" s="17">
        <v>0</v>
      </c>
      <c r="Z856" s="17">
        <v>4.3897520947847699E-2</v>
      </c>
      <c r="AA856" s="17">
        <v>0</v>
      </c>
      <c r="AB856" s="17">
        <v>0</v>
      </c>
      <c r="AC856" s="17">
        <v>0</v>
      </c>
      <c r="AD856" s="17"/>
      <c r="AE856" s="17">
        <v>0</v>
      </c>
      <c r="AF856" s="17">
        <v>1.6845573393486302E-2</v>
      </c>
    </row>
    <row r="857" spans="2:32" x14ac:dyDescent="0.5">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c r="AD857" s="17"/>
      <c r="AE857" s="17"/>
      <c r="AF857" s="17"/>
    </row>
    <row r="858" spans="2:32" x14ac:dyDescent="0.5">
      <c r="B858" s="6" t="s">
        <v>345</v>
      </c>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c r="AD858" s="17"/>
      <c r="AE858" s="17"/>
      <c r="AF858" s="17"/>
    </row>
    <row r="859" spans="2:32" x14ac:dyDescent="0.5">
      <c r="B859" s="24" t="s">
        <v>541</v>
      </c>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c r="AD859" s="17"/>
      <c r="AE859" s="17"/>
      <c r="AF859" s="17"/>
    </row>
    <row r="860" spans="2:32" x14ac:dyDescent="0.5">
      <c r="B860" t="s">
        <v>327</v>
      </c>
      <c r="C860" s="17">
        <v>0.17504104192325501</v>
      </c>
      <c r="D860" s="17">
        <v>0.15915278950839001</v>
      </c>
      <c r="E860" s="17">
        <v>0.190222382879014</v>
      </c>
      <c r="F860" s="17"/>
      <c r="G860" s="17">
        <v>3.6724712334164598E-2</v>
      </c>
      <c r="H860" s="17">
        <v>0.137793013619948</v>
      </c>
      <c r="I860" s="17">
        <v>0.16610651112637201</v>
      </c>
      <c r="J860" s="17">
        <v>0.17908515527215099</v>
      </c>
      <c r="K860" s="17">
        <v>0.210016449751255</v>
      </c>
      <c r="L860" s="17">
        <v>0.33285233177566498</v>
      </c>
      <c r="M860" s="17"/>
      <c r="N860" s="17">
        <v>0.24344828288644499</v>
      </c>
      <c r="O860" s="17">
        <v>0.16797544011912099</v>
      </c>
      <c r="P860" s="17">
        <v>0.33899065893226998</v>
      </c>
      <c r="Q860" s="17">
        <v>0</v>
      </c>
      <c r="R860" s="17">
        <v>0</v>
      </c>
      <c r="S860" s="17">
        <v>0.35841408671976999</v>
      </c>
      <c r="T860" s="17">
        <v>0.181714439384774</v>
      </c>
      <c r="U860" s="17">
        <v>0.11894253373105999</v>
      </c>
      <c r="V860" s="17">
        <v>0.150693681085244</v>
      </c>
      <c r="W860" s="17">
        <v>0.142651522241281</v>
      </c>
      <c r="X860" s="17">
        <v>0.14483225336535899</v>
      </c>
      <c r="Y860" s="17">
        <v>0</v>
      </c>
      <c r="Z860" s="17">
        <v>0.122406042601911</v>
      </c>
      <c r="AA860" s="17">
        <v>4.8008550585048999E-2</v>
      </c>
      <c r="AB860" s="17">
        <v>0.24055456728782801</v>
      </c>
      <c r="AC860" s="17">
        <v>0.29231680542379501</v>
      </c>
      <c r="AD860" s="17"/>
      <c r="AE860" s="17">
        <v>0.185736643658761</v>
      </c>
      <c r="AF860" s="17">
        <v>0.16834052253929099</v>
      </c>
    </row>
    <row r="861" spans="2:32" x14ac:dyDescent="0.5">
      <c r="B861" t="s">
        <v>283</v>
      </c>
      <c r="C861" s="17">
        <v>0.42234308400346299</v>
      </c>
      <c r="D861" s="17">
        <v>0.45560856888921403</v>
      </c>
      <c r="E861" s="17">
        <v>0.38831850131391898</v>
      </c>
      <c r="F861" s="17"/>
      <c r="G861" s="17">
        <v>0.50577550747341204</v>
      </c>
      <c r="H861" s="17">
        <v>0.47021443359599602</v>
      </c>
      <c r="I861" s="17">
        <v>0.40054206442478102</v>
      </c>
      <c r="J861" s="17">
        <v>0.43105360361155298</v>
      </c>
      <c r="K861" s="17">
        <v>0.34830612246345499</v>
      </c>
      <c r="L861" s="17">
        <v>0.50692026974915105</v>
      </c>
      <c r="M861" s="17"/>
      <c r="N861" s="17">
        <v>0.34676508832978398</v>
      </c>
      <c r="O861" s="17">
        <v>0.42263290095645101</v>
      </c>
      <c r="P861" s="17">
        <v>0.405471292099925</v>
      </c>
      <c r="Q861" s="17">
        <v>0.63669753883708402</v>
      </c>
      <c r="R861" s="17">
        <v>0.265098245872185</v>
      </c>
      <c r="S861" s="17">
        <v>0.46405052966160598</v>
      </c>
      <c r="T861" s="17">
        <v>0.39460441539911401</v>
      </c>
      <c r="U861" s="17">
        <v>0.52760067006761702</v>
      </c>
      <c r="V861" s="17">
        <v>0.47220803652971699</v>
      </c>
      <c r="W861" s="17">
        <v>0.42870895201985598</v>
      </c>
      <c r="X861" s="17">
        <v>0.33693630347636699</v>
      </c>
      <c r="Y861" s="17">
        <v>0.87102241356598697</v>
      </c>
      <c r="Z861" s="17">
        <v>0.406902401845252</v>
      </c>
      <c r="AA861" s="17">
        <v>0.50713499522086203</v>
      </c>
      <c r="AB861" s="17">
        <v>0.40905215142044499</v>
      </c>
      <c r="AC861" s="17">
        <v>0.31301929550360402</v>
      </c>
      <c r="AD861" s="17"/>
      <c r="AE861" s="17">
        <v>0.45630635191798602</v>
      </c>
      <c r="AF861" s="17">
        <v>0.401065970229812</v>
      </c>
    </row>
    <row r="862" spans="2:32" x14ac:dyDescent="0.5">
      <c r="B862" t="s">
        <v>328</v>
      </c>
      <c r="C862" s="17">
        <v>0.22349085619096501</v>
      </c>
      <c r="D862" s="17">
        <v>0.22066675057955301</v>
      </c>
      <c r="E862" s="17">
        <v>0.22827454156010701</v>
      </c>
      <c r="F862" s="17"/>
      <c r="G862" s="17">
        <v>0.26765790436199</v>
      </c>
      <c r="H862" s="17">
        <v>0.23332937577079199</v>
      </c>
      <c r="I862" s="17">
        <v>0.276035861499839</v>
      </c>
      <c r="J862" s="17">
        <v>0.18100519381114999</v>
      </c>
      <c r="K862" s="17">
        <v>0.23459082357286401</v>
      </c>
      <c r="L862" s="17">
        <v>6.3335920961212405E-2</v>
      </c>
      <c r="M862" s="17"/>
      <c r="N862" s="17">
        <v>0.20327956367949099</v>
      </c>
      <c r="O862" s="17">
        <v>0.27115635887120998</v>
      </c>
      <c r="P862" s="17">
        <v>0.172944784818504</v>
      </c>
      <c r="Q862" s="17">
        <v>0.21757014926204801</v>
      </c>
      <c r="R862" s="17">
        <v>0.209986540864393</v>
      </c>
      <c r="S862" s="17">
        <v>0</v>
      </c>
      <c r="T862" s="17">
        <v>0.28066325310908402</v>
      </c>
      <c r="U862" s="17">
        <v>0</v>
      </c>
      <c r="V862" s="17">
        <v>0.30639120871643399</v>
      </c>
      <c r="W862" s="17">
        <v>0.213435395475117</v>
      </c>
      <c r="X862" s="17">
        <v>0.125292252558873</v>
      </c>
      <c r="Y862" s="17">
        <v>0.128977586434013</v>
      </c>
      <c r="Z862" s="17">
        <v>0.219451448948844</v>
      </c>
      <c r="AA862" s="17">
        <v>0.24546238050932701</v>
      </c>
      <c r="AB862" s="17">
        <v>0.227907930418208</v>
      </c>
      <c r="AC862" s="17">
        <v>0.26941458505694699</v>
      </c>
      <c r="AD862" s="17"/>
      <c r="AE862" s="17">
        <v>0.23901947863348899</v>
      </c>
      <c r="AF862" s="17">
        <v>0.213762573644974</v>
      </c>
    </row>
    <row r="863" spans="2:32" x14ac:dyDescent="0.5">
      <c r="B863" t="s">
        <v>329</v>
      </c>
      <c r="C863" s="17">
        <v>0.17062840871783999</v>
      </c>
      <c r="D863" s="17">
        <v>0.15489045749666899</v>
      </c>
      <c r="E863" s="17">
        <v>0.185947660978345</v>
      </c>
      <c r="F863" s="17"/>
      <c r="G863" s="17">
        <v>0.15768618107833299</v>
      </c>
      <c r="H863" s="17">
        <v>0.14977202741814799</v>
      </c>
      <c r="I863" s="17">
        <v>0.14892628691998699</v>
      </c>
      <c r="J863" s="17">
        <v>0.20244819154902299</v>
      </c>
      <c r="K863" s="17">
        <v>0.20025752925694601</v>
      </c>
      <c r="L863" s="17">
        <v>9.6891477513971896E-2</v>
      </c>
      <c r="M863" s="17"/>
      <c r="N863" s="17">
        <v>0.20650706510428099</v>
      </c>
      <c r="O863" s="17">
        <v>0.13823530005321799</v>
      </c>
      <c r="P863" s="17">
        <v>8.2593264149300002E-2</v>
      </c>
      <c r="Q863" s="17">
        <v>0.14573231190086799</v>
      </c>
      <c r="R863" s="17">
        <v>0.52491521326342205</v>
      </c>
      <c r="S863" s="17">
        <v>0.177535383618624</v>
      </c>
      <c r="T863" s="17">
        <v>0.14301789210702801</v>
      </c>
      <c r="U863" s="17">
        <v>0.24655631856176999</v>
      </c>
      <c r="V863" s="17">
        <v>7.07070736686055E-2</v>
      </c>
      <c r="W863" s="17">
        <v>0.19848766448729999</v>
      </c>
      <c r="X863" s="17">
        <v>0.36119253196247503</v>
      </c>
      <c r="Y863" s="17">
        <v>0</v>
      </c>
      <c r="Z863" s="17">
        <v>0.20734258565614599</v>
      </c>
      <c r="AA863" s="17">
        <v>0.199394073684762</v>
      </c>
      <c r="AB863" s="17">
        <v>0.122485350873519</v>
      </c>
      <c r="AC863" s="17">
        <v>0.12524931401565401</v>
      </c>
      <c r="AD863" s="17"/>
      <c r="AE863" s="17">
        <v>0.11893752578976401</v>
      </c>
      <c r="AF863" s="17">
        <v>0.20301141732258199</v>
      </c>
    </row>
    <row r="864" spans="2:32" x14ac:dyDescent="0.5">
      <c r="B864" t="s">
        <v>330</v>
      </c>
      <c r="C864" s="17">
        <v>8.4966091644775102E-3</v>
      </c>
      <c r="D864" s="17">
        <v>9.6814335261737397E-3</v>
      </c>
      <c r="E864" s="17">
        <v>7.2369132686152899E-3</v>
      </c>
      <c r="F864" s="17"/>
      <c r="G864" s="17">
        <v>3.2155694752100401E-2</v>
      </c>
      <c r="H864" s="17">
        <v>8.8911495951168699E-3</v>
      </c>
      <c r="I864" s="17">
        <v>8.3892760290213506E-3</v>
      </c>
      <c r="J864" s="17">
        <v>6.4078557561236E-3</v>
      </c>
      <c r="K864" s="17">
        <v>6.8290749554803703E-3</v>
      </c>
      <c r="L864" s="17">
        <v>0</v>
      </c>
      <c r="M864" s="17"/>
      <c r="N864" s="17">
        <v>0</v>
      </c>
      <c r="O864" s="17">
        <v>0</v>
      </c>
      <c r="P864" s="17">
        <v>0</v>
      </c>
      <c r="Q864" s="17">
        <v>0</v>
      </c>
      <c r="R864" s="17">
        <v>0</v>
      </c>
      <c r="S864" s="17">
        <v>0</v>
      </c>
      <c r="T864" s="17">
        <v>0</v>
      </c>
      <c r="U864" s="17">
        <v>0.106900477639552</v>
      </c>
      <c r="V864" s="17">
        <v>0</v>
      </c>
      <c r="W864" s="17">
        <v>1.67164657764476E-2</v>
      </c>
      <c r="X864" s="17">
        <v>3.1746658636925697E-2</v>
      </c>
      <c r="Y864" s="17">
        <v>0</v>
      </c>
      <c r="Z864" s="17">
        <v>4.3897520947847699E-2</v>
      </c>
      <c r="AA864" s="17">
        <v>0</v>
      </c>
      <c r="AB864" s="17">
        <v>0</v>
      </c>
      <c r="AC864" s="17">
        <v>0</v>
      </c>
      <c r="AD864" s="17"/>
      <c r="AE864" s="17">
        <v>0</v>
      </c>
      <c r="AF864" s="17">
        <v>1.3819516263341301E-2</v>
      </c>
    </row>
    <row r="865" spans="2:32" x14ac:dyDescent="0.5">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c r="AD865" s="17"/>
      <c r="AE865" s="17"/>
      <c r="AF865" s="17"/>
    </row>
    <row r="866" spans="2:32" x14ac:dyDescent="0.5">
      <c r="B866" s="6" t="s">
        <v>346</v>
      </c>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c r="AD866" s="17"/>
      <c r="AE866" s="17"/>
      <c r="AF866" s="17"/>
    </row>
    <row r="867" spans="2:32" x14ac:dyDescent="0.5">
      <c r="B867" s="24" t="s">
        <v>541</v>
      </c>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c r="AD867" s="17"/>
      <c r="AE867" s="17"/>
      <c r="AF867" s="17"/>
    </row>
    <row r="868" spans="2:32" x14ac:dyDescent="0.5">
      <c r="B868" t="s">
        <v>327</v>
      </c>
      <c r="C868" s="17">
        <v>0.14018895419089</v>
      </c>
      <c r="D868" s="17">
        <v>0.161547530202101</v>
      </c>
      <c r="E868" s="17">
        <v>0.113563256906763</v>
      </c>
      <c r="F868" s="17"/>
      <c r="G868" s="17">
        <v>6.8458871840307994E-2</v>
      </c>
      <c r="H868" s="17">
        <v>0.13862050238024701</v>
      </c>
      <c r="I868" s="17">
        <v>0.157613998349701</v>
      </c>
      <c r="J868" s="17">
        <v>0.15854129237716499</v>
      </c>
      <c r="K868" s="17">
        <v>0.123425319395175</v>
      </c>
      <c r="L868" s="17">
        <v>0.134513652024845</v>
      </c>
      <c r="M868" s="17"/>
      <c r="N868" s="17">
        <v>0.175823475926358</v>
      </c>
      <c r="O868" s="17">
        <v>0.169997651003789</v>
      </c>
      <c r="P868" s="17">
        <v>0.17494891546681399</v>
      </c>
      <c r="Q868" s="17">
        <v>7.2156364002093895E-2</v>
      </c>
      <c r="R868" s="17">
        <v>0</v>
      </c>
      <c r="S868" s="17">
        <v>0.24212438116778601</v>
      </c>
      <c r="T868" s="17">
        <v>0.16916038602387601</v>
      </c>
      <c r="U868" s="17">
        <v>0.11894253373105999</v>
      </c>
      <c r="V868" s="17">
        <v>7.6637982063880894E-2</v>
      </c>
      <c r="W868" s="17">
        <v>0.143244766470109</v>
      </c>
      <c r="X868" s="17">
        <v>7.4709599624666001E-2</v>
      </c>
      <c r="Y868" s="17">
        <v>0.161037164899268</v>
      </c>
      <c r="Z868" s="17">
        <v>7.9477204059036299E-2</v>
      </c>
      <c r="AA868" s="17">
        <v>7.0708692089304206E-2</v>
      </c>
      <c r="AB868" s="17">
        <v>0.12359312010330099</v>
      </c>
      <c r="AC868" s="17">
        <v>0.14427781675375301</v>
      </c>
      <c r="AD868" s="17"/>
      <c r="AE868" s="17">
        <v>0.234724705879403</v>
      </c>
      <c r="AF868" s="17">
        <v>8.0964737327649305E-2</v>
      </c>
    </row>
    <row r="869" spans="2:32" x14ac:dyDescent="0.5">
      <c r="B869" t="s">
        <v>283</v>
      </c>
      <c r="C869" s="17">
        <v>0.29110898873283803</v>
      </c>
      <c r="D869" s="17">
        <v>0.34076070891408899</v>
      </c>
      <c r="E869" s="17">
        <v>0.23784503518872299</v>
      </c>
      <c r="F869" s="17"/>
      <c r="G869" s="17">
        <v>0.46959078948572203</v>
      </c>
      <c r="H869" s="17">
        <v>0.315049313531511</v>
      </c>
      <c r="I869" s="17">
        <v>0.26818745420907297</v>
      </c>
      <c r="J869" s="17">
        <v>0.28017083543256399</v>
      </c>
      <c r="K869" s="17">
        <v>0.239671458052615</v>
      </c>
      <c r="L869" s="17">
        <v>0.373159149747465</v>
      </c>
      <c r="M869" s="17"/>
      <c r="N869" s="17">
        <v>0.36894088613877302</v>
      </c>
      <c r="O869" s="17">
        <v>0.303838342324322</v>
      </c>
      <c r="P869" s="17">
        <v>0.17410420707390201</v>
      </c>
      <c r="Q869" s="17">
        <v>0.13515150229272699</v>
      </c>
      <c r="R869" s="17">
        <v>0.265098245872185</v>
      </c>
      <c r="S869" s="17">
        <v>0.239886999001687</v>
      </c>
      <c r="T869" s="17">
        <v>0.20323916481566101</v>
      </c>
      <c r="U869" s="17">
        <v>0</v>
      </c>
      <c r="V869" s="17">
        <v>0.29673758511585402</v>
      </c>
      <c r="W869" s="17">
        <v>0.29866844303067902</v>
      </c>
      <c r="X869" s="17">
        <v>0.32010948283011897</v>
      </c>
      <c r="Y869" s="17">
        <v>0.161037164899268</v>
      </c>
      <c r="Z869" s="17">
        <v>0.252055323306973</v>
      </c>
      <c r="AA869" s="17">
        <v>0.42678645699943302</v>
      </c>
      <c r="AB869" s="17">
        <v>0.37688625042815099</v>
      </c>
      <c r="AC869" s="17">
        <v>0.23578433132121401</v>
      </c>
      <c r="AD869" s="17"/>
      <c r="AE869" s="17">
        <v>0.331285386000714</v>
      </c>
      <c r="AF869" s="17">
        <v>0.265939509228235</v>
      </c>
    </row>
    <row r="870" spans="2:32" x14ac:dyDescent="0.5">
      <c r="B870" t="s">
        <v>328</v>
      </c>
      <c r="C870" s="17">
        <v>0.26846809860948001</v>
      </c>
      <c r="D870" s="17">
        <v>0.23787860386054599</v>
      </c>
      <c r="E870" s="17">
        <v>0.30455536770397801</v>
      </c>
      <c r="F870" s="17"/>
      <c r="G870" s="17">
        <v>0.23794673256559501</v>
      </c>
      <c r="H870" s="17">
        <v>0.29604672974383101</v>
      </c>
      <c r="I870" s="17">
        <v>0.25681290810142199</v>
      </c>
      <c r="J870" s="17">
        <v>0.23957087875191399</v>
      </c>
      <c r="K870" s="17">
        <v>0.31206665551197499</v>
      </c>
      <c r="L870" s="17">
        <v>0.18486538276028799</v>
      </c>
      <c r="M870" s="17"/>
      <c r="N870" s="17">
        <v>0.182262954672265</v>
      </c>
      <c r="O870" s="17">
        <v>0.243011366465128</v>
      </c>
      <c r="P870" s="17">
        <v>0.27751497046262502</v>
      </c>
      <c r="Q870" s="17">
        <v>0.42872909417725602</v>
      </c>
      <c r="R870" s="17">
        <v>0.265098245872185</v>
      </c>
      <c r="S870" s="17">
        <v>0.229824456098674</v>
      </c>
      <c r="T870" s="17">
        <v>0.37907301438016</v>
      </c>
      <c r="U870" s="17">
        <v>0.32919083429483198</v>
      </c>
      <c r="V870" s="17">
        <v>0.34603494944597002</v>
      </c>
      <c r="W870" s="17">
        <v>0.271509045626455</v>
      </c>
      <c r="X870" s="17">
        <v>0.20876223064591401</v>
      </c>
      <c r="Y870" s="17">
        <v>0.40677081277890997</v>
      </c>
      <c r="Z870" s="17">
        <v>0.16385838573147499</v>
      </c>
      <c r="AA870" s="17">
        <v>0.247906356704541</v>
      </c>
      <c r="AB870" s="17">
        <v>0.32356407681078198</v>
      </c>
      <c r="AC870" s="17">
        <v>0.29258557897993298</v>
      </c>
      <c r="AD870" s="17"/>
      <c r="AE870" s="17">
        <v>0.25199218821809499</v>
      </c>
      <c r="AF870" s="17">
        <v>0.27878983269008201</v>
      </c>
    </row>
    <row r="871" spans="2:32" x14ac:dyDescent="0.5">
      <c r="B871" t="s">
        <v>329</v>
      </c>
      <c r="C871" s="17">
        <v>0.29173734930231499</v>
      </c>
      <c r="D871" s="17">
        <v>0.25013172349708901</v>
      </c>
      <c r="E871" s="17">
        <v>0.336799426931921</v>
      </c>
      <c r="F871" s="17"/>
      <c r="G871" s="17">
        <v>0.19184791135627499</v>
      </c>
      <c r="H871" s="17">
        <v>0.24139230474929399</v>
      </c>
      <c r="I871" s="17">
        <v>0.30899636331078301</v>
      </c>
      <c r="J871" s="17">
        <v>0.31530913768223401</v>
      </c>
      <c r="K871" s="17">
        <v>0.31800749208475498</v>
      </c>
      <c r="L871" s="17">
        <v>0.30746181546740198</v>
      </c>
      <c r="M871" s="17"/>
      <c r="N871" s="17">
        <v>0.27297268326260299</v>
      </c>
      <c r="O871" s="17">
        <v>0.28315264020676101</v>
      </c>
      <c r="P871" s="17">
        <v>0.37343190699665901</v>
      </c>
      <c r="Q871" s="17">
        <v>0.36396303952792303</v>
      </c>
      <c r="R871" s="17">
        <v>0.46980350825563</v>
      </c>
      <c r="S871" s="17">
        <v>0.288164163731853</v>
      </c>
      <c r="T871" s="17">
        <v>0.24852743478030301</v>
      </c>
      <c r="U871" s="17">
        <v>0.444966154334556</v>
      </c>
      <c r="V871" s="17">
        <v>0.28058948337429601</v>
      </c>
      <c r="W871" s="17">
        <v>0.26986127909630903</v>
      </c>
      <c r="X871" s="17">
        <v>0.36467202826237499</v>
      </c>
      <c r="Y871" s="17">
        <v>0.27115485742255502</v>
      </c>
      <c r="Z871" s="17">
        <v>0.460711565954669</v>
      </c>
      <c r="AA871" s="17">
        <v>0.25459849420672198</v>
      </c>
      <c r="AB871" s="17">
        <v>0.175956552657766</v>
      </c>
      <c r="AC871" s="17">
        <v>0.3273522729451</v>
      </c>
      <c r="AD871" s="17"/>
      <c r="AE871" s="17">
        <v>0.18199771990178801</v>
      </c>
      <c r="AF871" s="17">
        <v>0.36048640449069302</v>
      </c>
    </row>
    <row r="872" spans="2:32" x14ac:dyDescent="0.5">
      <c r="B872" t="s">
        <v>330</v>
      </c>
      <c r="C872" s="17">
        <v>8.4966091644775102E-3</v>
      </c>
      <c r="D872" s="17">
        <v>9.6814335261737397E-3</v>
      </c>
      <c r="E872" s="17">
        <v>7.2369132686152899E-3</v>
      </c>
      <c r="F872" s="17"/>
      <c r="G872" s="17">
        <v>3.2155694752100401E-2</v>
      </c>
      <c r="H872" s="17">
        <v>8.8911495951168699E-3</v>
      </c>
      <c r="I872" s="17">
        <v>8.3892760290213506E-3</v>
      </c>
      <c r="J872" s="17">
        <v>6.4078557561236E-3</v>
      </c>
      <c r="K872" s="17">
        <v>6.8290749554803703E-3</v>
      </c>
      <c r="L872" s="17">
        <v>0</v>
      </c>
      <c r="M872" s="17"/>
      <c r="N872" s="17">
        <v>0</v>
      </c>
      <c r="O872" s="17">
        <v>0</v>
      </c>
      <c r="P872" s="17">
        <v>0</v>
      </c>
      <c r="Q872" s="17">
        <v>0</v>
      </c>
      <c r="R872" s="17">
        <v>0</v>
      </c>
      <c r="S872" s="17">
        <v>0</v>
      </c>
      <c r="T872" s="17">
        <v>0</v>
      </c>
      <c r="U872" s="17">
        <v>0.106900477639552</v>
      </c>
      <c r="V872" s="17">
        <v>0</v>
      </c>
      <c r="W872" s="17">
        <v>1.67164657764476E-2</v>
      </c>
      <c r="X872" s="17">
        <v>3.1746658636925697E-2</v>
      </c>
      <c r="Y872" s="17">
        <v>0</v>
      </c>
      <c r="Z872" s="17">
        <v>4.3897520947847699E-2</v>
      </c>
      <c r="AA872" s="17">
        <v>0</v>
      </c>
      <c r="AB872" s="17">
        <v>0</v>
      </c>
      <c r="AC872" s="17">
        <v>0</v>
      </c>
      <c r="AD872" s="17"/>
      <c r="AE872" s="17">
        <v>0</v>
      </c>
      <c r="AF872" s="17">
        <v>1.3819516263341301E-2</v>
      </c>
    </row>
    <row r="873" spans="2:32" x14ac:dyDescent="0.5">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c r="AF873" s="17"/>
    </row>
    <row r="874" spans="2:32" x14ac:dyDescent="0.5">
      <c r="B874" s="6" t="s">
        <v>358</v>
      </c>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c r="AD874" s="17"/>
      <c r="AE874" s="17"/>
      <c r="AF874" s="17"/>
    </row>
    <row r="875" spans="2:32" x14ac:dyDescent="0.5">
      <c r="B875" s="24" t="s">
        <v>541</v>
      </c>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c r="AD875" s="17"/>
      <c r="AE875" s="17"/>
      <c r="AF875" s="17"/>
    </row>
    <row r="876" spans="2:32" x14ac:dyDescent="0.5">
      <c r="B876" t="s">
        <v>353</v>
      </c>
      <c r="C876" s="17">
        <v>5.5884031956232802E-2</v>
      </c>
      <c r="D876" s="17">
        <v>3.8210263936058697E-2</v>
      </c>
      <c r="E876" s="17">
        <v>7.6009157288695506E-2</v>
      </c>
      <c r="F876" s="17"/>
      <c r="G876" s="17">
        <v>3.4161730277941699E-2</v>
      </c>
      <c r="H876" s="17">
        <v>3.2090810738354798E-2</v>
      </c>
      <c r="I876" s="17">
        <v>6.4619127645607705E-2</v>
      </c>
      <c r="J876" s="17">
        <v>6.9934013598671907E-2</v>
      </c>
      <c r="K876" s="17">
        <v>5.8234399159941698E-2</v>
      </c>
      <c r="L876" s="17">
        <v>6.4493630029578405E-2</v>
      </c>
      <c r="M876" s="17"/>
      <c r="N876" s="17">
        <v>5.7327587007825899E-2</v>
      </c>
      <c r="O876" s="17">
        <v>5.1709831369035002E-2</v>
      </c>
      <c r="P876" s="17">
        <v>0.12000872028276099</v>
      </c>
      <c r="Q876" s="17">
        <v>0.28131197127164098</v>
      </c>
      <c r="R876" s="17">
        <v>0</v>
      </c>
      <c r="S876" s="17">
        <v>0</v>
      </c>
      <c r="T876" s="17">
        <v>9.2268864150832006E-2</v>
      </c>
      <c r="U876" s="17">
        <v>0</v>
      </c>
      <c r="V876" s="17">
        <v>0</v>
      </c>
      <c r="W876" s="17">
        <v>6.6925372909219794E-2</v>
      </c>
      <c r="X876" s="17">
        <v>0</v>
      </c>
      <c r="Y876" s="17">
        <v>0</v>
      </c>
      <c r="Z876" s="17">
        <v>4.3377880502849499E-2</v>
      </c>
      <c r="AA876" s="17">
        <v>0.10133838131549</v>
      </c>
      <c r="AB876" s="17">
        <v>0</v>
      </c>
      <c r="AC876" s="17">
        <v>6.8315914715252904E-2</v>
      </c>
      <c r="AD876" s="17"/>
      <c r="AE876" s="17">
        <v>3.8878809627502502E-2</v>
      </c>
      <c r="AF876" s="17">
        <v>6.6537366351062804E-2</v>
      </c>
    </row>
    <row r="877" spans="2:32" x14ac:dyDescent="0.5">
      <c r="B877" t="s">
        <v>354</v>
      </c>
      <c r="C877" s="17">
        <v>0.20723763935424799</v>
      </c>
      <c r="D877" s="17">
        <v>0.188464887771289</v>
      </c>
      <c r="E877" s="17">
        <v>0.229694780267552</v>
      </c>
      <c r="F877" s="17"/>
      <c r="G877" s="17">
        <v>0.177839197235791</v>
      </c>
      <c r="H877" s="17">
        <v>0.19377987914777001</v>
      </c>
      <c r="I877" s="17">
        <v>0.21678488871321699</v>
      </c>
      <c r="J877" s="17">
        <v>0.25156077225116702</v>
      </c>
      <c r="K877" s="17">
        <v>0.194512706833111</v>
      </c>
      <c r="L877" s="17">
        <v>0.111210534209359</v>
      </c>
      <c r="M877" s="17"/>
      <c r="N877" s="17">
        <v>0.17795322662409399</v>
      </c>
      <c r="O877" s="17">
        <v>0.17913116078977001</v>
      </c>
      <c r="P877" s="17">
        <v>0.353346144877137</v>
      </c>
      <c r="Q877" s="17">
        <v>0.14036044211180801</v>
      </c>
      <c r="R877" s="17">
        <v>0</v>
      </c>
      <c r="S877" s="17">
        <v>0.23483450865723299</v>
      </c>
      <c r="T877" s="17">
        <v>0.215300031802028</v>
      </c>
      <c r="U877" s="17">
        <v>0.31057716444782901</v>
      </c>
      <c r="V877" s="17">
        <v>0.153962250994815</v>
      </c>
      <c r="W877" s="17">
        <v>0.20323103898957301</v>
      </c>
      <c r="X877" s="17">
        <v>0.10868462064692801</v>
      </c>
      <c r="Y877" s="17">
        <v>0.427882869241274</v>
      </c>
      <c r="Z877" s="17">
        <v>0.28422785861463701</v>
      </c>
      <c r="AA877" s="17">
        <v>0.46515893054676899</v>
      </c>
      <c r="AB877" s="17">
        <v>0.120707911767284</v>
      </c>
      <c r="AC877" s="17">
        <v>0.377305421098586</v>
      </c>
      <c r="AD877" s="17"/>
      <c r="AE877" s="17">
        <v>0.18292688138305499</v>
      </c>
      <c r="AF877" s="17">
        <v>0.222467703922197</v>
      </c>
    </row>
    <row r="878" spans="2:32" x14ac:dyDescent="0.5">
      <c r="B878" t="s">
        <v>355</v>
      </c>
      <c r="C878" s="17">
        <v>0.419880893565099</v>
      </c>
      <c r="D878" s="17">
        <v>0.40580127649221798</v>
      </c>
      <c r="E878" s="17">
        <v>0.43517149502527402</v>
      </c>
      <c r="F878" s="17"/>
      <c r="G878" s="17">
        <v>0.49343489647913502</v>
      </c>
      <c r="H878" s="17">
        <v>0.464199900589438</v>
      </c>
      <c r="I878" s="17">
        <v>0.38259334430254799</v>
      </c>
      <c r="J878" s="17">
        <v>0.37886525305346103</v>
      </c>
      <c r="K878" s="17">
        <v>0.42519402522177502</v>
      </c>
      <c r="L878" s="17">
        <v>0.48188267998224199</v>
      </c>
      <c r="M878" s="17"/>
      <c r="N878" s="17">
        <v>0.43986405196433198</v>
      </c>
      <c r="O878" s="17">
        <v>0.49448099038292598</v>
      </c>
      <c r="P878" s="17">
        <v>0.19914114424497201</v>
      </c>
      <c r="Q878" s="17">
        <v>0.430075939407424</v>
      </c>
      <c r="R878" s="17">
        <v>0</v>
      </c>
      <c r="S878" s="17">
        <v>0.35807601419673901</v>
      </c>
      <c r="T878" s="17">
        <v>0.47119991813992501</v>
      </c>
      <c r="U878" s="17">
        <v>0.225843011370612</v>
      </c>
      <c r="V878" s="17">
        <v>0.50856085846344801</v>
      </c>
      <c r="W878" s="17">
        <v>0.354300042904656</v>
      </c>
      <c r="X878" s="17">
        <v>0.44774050296186702</v>
      </c>
      <c r="Y878" s="17">
        <v>0.411079965859458</v>
      </c>
      <c r="Z878" s="17">
        <v>0.37371588378500997</v>
      </c>
      <c r="AA878" s="17">
        <v>0.33404044688850099</v>
      </c>
      <c r="AB878" s="17">
        <v>0.61108367562451804</v>
      </c>
      <c r="AC878" s="17">
        <v>0.33682228178902102</v>
      </c>
      <c r="AD878" s="17"/>
      <c r="AE878" s="17">
        <v>0.38725345138370898</v>
      </c>
      <c r="AF878" s="17">
        <v>0.44032114687593399</v>
      </c>
    </row>
    <row r="879" spans="2:32" x14ac:dyDescent="0.5">
      <c r="B879" t="s">
        <v>356</v>
      </c>
      <c r="C879" s="17">
        <v>0.31699743512442102</v>
      </c>
      <c r="D879" s="17">
        <v>0.36752357180043499</v>
      </c>
      <c r="E879" s="17">
        <v>0.259124567418478</v>
      </c>
      <c r="F879" s="17"/>
      <c r="G879" s="17">
        <v>0.29456417600713303</v>
      </c>
      <c r="H879" s="17">
        <v>0.30992940952443698</v>
      </c>
      <c r="I879" s="17">
        <v>0.33600263933862701</v>
      </c>
      <c r="J879" s="17">
        <v>0.29963996109669999</v>
      </c>
      <c r="K879" s="17">
        <v>0.32205886878517298</v>
      </c>
      <c r="L879" s="17">
        <v>0.34241315577882098</v>
      </c>
      <c r="M879" s="17"/>
      <c r="N879" s="17">
        <v>0.32485513440374802</v>
      </c>
      <c r="O879" s="17">
        <v>0.27467801745826897</v>
      </c>
      <c r="P879" s="17">
        <v>0.32750399059512902</v>
      </c>
      <c r="Q879" s="17">
        <v>0.14825164720912701</v>
      </c>
      <c r="R879" s="17">
        <v>1</v>
      </c>
      <c r="S879" s="17">
        <v>0.407089477146028</v>
      </c>
      <c r="T879" s="17">
        <v>0.22123118590721499</v>
      </c>
      <c r="U879" s="17">
        <v>0.46357982418155902</v>
      </c>
      <c r="V879" s="17">
        <v>0.33747689054173702</v>
      </c>
      <c r="W879" s="17">
        <v>0.37554354519655098</v>
      </c>
      <c r="X879" s="17">
        <v>0.44357487639120602</v>
      </c>
      <c r="Y879" s="17">
        <v>0.161037164899268</v>
      </c>
      <c r="Z879" s="17">
        <v>0.298678377097504</v>
      </c>
      <c r="AA879" s="17">
        <v>9.9462241249239997E-2</v>
      </c>
      <c r="AB879" s="17">
        <v>0.268208412608198</v>
      </c>
      <c r="AC879" s="17">
        <v>0.21755638239714001</v>
      </c>
      <c r="AD879" s="17"/>
      <c r="AE879" s="17">
        <v>0.39094085760573299</v>
      </c>
      <c r="AF879" s="17">
        <v>0.27067378285080601</v>
      </c>
    </row>
    <row r="880" spans="2:32" x14ac:dyDescent="0.5">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c r="AD880" s="17"/>
      <c r="AE880" s="17"/>
      <c r="AF880" s="17"/>
    </row>
    <row r="881" spans="2:32" x14ac:dyDescent="0.5">
      <c r="B881" s="6" t="s">
        <v>359</v>
      </c>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c r="AD881" s="17"/>
      <c r="AE881" s="17"/>
      <c r="AF881" s="17"/>
    </row>
    <row r="882" spans="2:32" x14ac:dyDescent="0.5">
      <c r="B882" s="24" t="s">
        <v>541</v>
      </c>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c r="AD882" s="17"/>
      <c r="AE882" s="17"/>
      <c r="AF882" s="17"/>
    </row>
    <row r="883" spans="2:32" x14ac:dyDescent="0.5">
      <c r="B883" t="s">
        <v>353</v>
      </c>
      <c r="C883" s="17">
        <v>5.5622050555362297E-2</v>
      </c>
      <c r="D883" s="17">
        <v>6.11929561683398E-2</v>
      </c>
      <c r="E883" s="17">
        <v>4.98136286130944E-2</v>
      </c>
      <c r="F883" s="17"/>
      <c r="G883" s="17">
        <v>0.177154613423472</v>
      </c>
      <c r="H883" s="17">
        <v>5.4664794934586203E-2</v>
      </c>
      <c r="I883" s="17">
        <v>4.6155519880877398E-2</v>
      </c>
      <c r="J883" s="17">
        <v>5.66538642989802E-2</v>
      </c>
      <c r="K883" s="17">
        <v>4.9462976778760902E-2</v>
      </c>
      <c r="L883" s="17">
        <v>0</v>
      </c>
      <c r="M883" s="17"/>
      <c r="N883" s="17">
        <v>2.7137509681404E-2</v>
      </c>
      <c r="O883" s="17">
        <v>6.4138114317867201E-2</v>
      </c>
      <c r="P883" s="17">
        <v>9.5182967662013507E-2</v>
      </c>
      <c r="Q883" s="17">
        <v>7.2866155950433997E-2</v>
      </c>
      <c r="R883" s="17">
        <v>0</v>
      </c>
      <c r="S883" s="17">
        <v>0.11656006812325399</v>
      </c>
      <c r="T883" s="17">
        <v>0.106218900323756</v>
      </c>
      <c r="U883" s="17">
        <v>0.10737447089025901</v>
      </c>
      <c r="V883" s="17">
        <v>2.4778777830939899E-2</v>
      </c>
      <c r="W883" s="17">
        <v>5.1385103030925597E-2</v>
      </c>
      <c r="X883" s="17">
        <v>3.20997423415205E-2</v>
      </c>
      <c r="Y883" s="17">
        <v>0</v>
      </c>
      <c r="Z883" s="17">
        <v>4.3998810677281897E-2</v>
      </c>
      <c r="AA883" s="17">
        <v>9.9129149465413402E-2</v>
      </c>
      <c r="AB883" s="17">
        <v>0</v>
      </c>
      <c r="AC883" s="17">
        <v>0.14537307616833101</v>
      </c>
      <c r="AD883" s="17"/>
      <c r="AE883" s="17">
        <v>4.71214594044254E-2</v>
      </c>
      <c r="AF883" s="17">
        <v>6.0947452266321499E-2</v>
      </c>
    </row>
    <row r="884" spans="2:32" x14ac:dyDescent="0.5">
      <c r="B884" t="s">
        <v>354</v>
      </c>
      <c r="C884" s="17">
        <v>0.153795772680721</v>
      </c>
      <c r="D884" s="17">
        <v>0.14561321303059699</v>
      </c>
      <c r="E884" s="17">
        <v>0.160563268595731</v>
      </c>
      <c r="F884" s="17"/>
      <c r="G884" s="17">
        <v>0.20309403848575699</v>
      </c>
      <c r="H884" s="17">
        <v>0.158980078236442</v>
      </c>
      <c r="I884" s="17">
        <v>0.18152637462479701</v>
      </c>
      <c r="J884" s="17">
        <v>0.20794469026679199</v>
      </c>
      <c r="K884" s="17">
        <v>8.2335949463160599E-2</v>
      </c>
      <c r="L884" s="17">
        <v>3.02041794061534E-2</v>
      </c>
      <c r="M884" s="17"/>
      <c r="N884" s="17">
        <v>0.127390518355633</v>
      </c>
      <c r="O884" s="17">
        <v>0.12666472059949799</v>
      </c>
      <c r="P884" s="17">
        <v>0.12432009298250001</v>
      </c>
      <c r="Q884" s="17">
        <v>0.134112167734947</v>
      </c>
      <c r="R884" s="17">
        <v>0.265098245872185</v>
      </c>
      <c r="S884" s="17">
        <v>0.114441646669032</v>
      </c>
      <c r="T884" s="17">
        <v>0.109174034400513</v>
      </c>
      <c r="U884" s="17">
        <v>0.32919083429483198</v>
      </c>
      <c r="V884" s="17">
        <v>0.128039961397203</v>
      </c>
      <c r="W884" s="17">
        <v>0.19225236088355699</v>
      </c>
      <c r="X884" s="17">
        <v>0.191807822568549</v>
      </c>
      <c r="Y884" s="17">
        <v>0.40677081277890997</v>
      </c>
      <c r="Z884" s="17">
        <v>0.13569496114402099</v>
      </c>
      <c r="AA884" s="17">
        <v>0.27710640113183799</v>
      </c>
      <c r="AB884" s="17">
        <v>6.2698113981680098E-2</v>
      </c>
      <c r="AC884" s="17">
        <v>0.16855443731845099</v>
      </c>
      <c r="AD884" s="17"/>
      <c r="AE884" s="17">
        <v>0.146946979484958</v>
      </c>
      <c r="AF884" s="17">
        <v>0.15808636545893001</v>
      </c>
    </row>
    <row r="885" spans="2:32" x14ac:dyDescent="0.5">
      <c r="B885" t="s">
        <v>355</v>
      </c>
      <c r="C885" s="17">
        <v>0.320031805439287</v>
      </c>
      <c r="D885" s="17">
        <v>0.31127219963804897</v>
      </c>
      <c r="E885" s="17">
        <v>0.33214256245118701</v>
      </c>
      <c r="F885" s="17"/>
      <c r="G885" s="17">
        <v>0.225948335043096</v>
      </c>
      <c r="H885" s="17">
        <v>0.33052829502977499</v>
      </c>
      <c r="I885" s="17">
        <v>0.34039033706838501</v>
      </c>
      <c r="J885" s="17">
        <v>0.26535973360849202</v>
      </c>
      <c r="K885" s="17">
        <v>0.35282628909439401</v>
      </c>
      <c r="L885" s="17">
        <v>0.38843704566546999</v>
      </c>
      <c r="M885" s="17"/>
      <c r="N885" s="17">
        <v>0.30609350787360601</v>
      </c>
      <c r="O885" s="17">
        <v>0.375350298243179</v>
      </c>
      <c r="P885" s="17">
        <v>0.41259591836547399</v>
      </c>
      <c r="Q885" s="17">
        <v>0.35722079942551599</v>
      </c>
      <c r="R885" s="17">
        <v>0</v>
      </c>
      <c r="S885" s="17">
        <v>0.41715202004904101</v>
      </c>
      <c r="T885" s="17">
        <v>0.348337122023678</v>
      </c>
      <c r="U885" s="17">
        <v>0.106900477639552</v>
      </c>
      <c r="V885" s="17">
        <v>0.25078037962049698</v>
      </c>
      <c r="W885" s="17">
        <v>0.311432648214234</v>
      </c>
      <c r="X885" s="17">
        <v>0.30296735816982301</v>
      </c>
      <c r="Y885" s="17">
        <v>0.29001475133327997</v>
      </c>
      <c r="Z885" s="17">
        <v>0.43122433019716799</v>
      </c>
      <c r="AA885" s="17">
        <v>0.31886445477422998</v>
      </c>
      <c r="AB885" s="17">
        <v>0.18307345672288899</v>
      </c>
      <c r="AC885" s="17">
        <v>0.28437121944113197</v>
      </c>
      <c r="AD885" s="17"/>
      <c r="AE885" s="17">
        <v>0.28013309849213403</v>
      </c>
      <c r="AF885" s="17">
        <v>0.34502731910047602</v>
      </c>
    </row>
    <row r="886" spans="2:32" x14ac:dyDescent="0.5">
      <c r="B886" t="s">
        <v>356</v>
      </c>
      <c r="C886" s="17">
        <v>0.47055037132463001</v>
      </c>
      <c r="D886" s="17">
        <v>0.48192163116301501</v>
      </c>
      <c r="E886" s="17">
        <v>0.45748054033998697</v>
      </c>
      <c r="F886" s="17"/>
      <c r="G886" s="17">
        <v>0.39380301304767601</v>
      </c>
      <c r="H886" s="17">
        <v>0.45582683179919598</v>
      </c>
      <c r="I886" s="17">
        <v>0.43192776842594099</v>
      </c>
      <c r="J886" s="17">
        <v>0.47004171182573601</v>
      </c>
      <c r="K886" s="17">
        <v>0.51537478466368503</v>
      </c>
      <c r="L886" s="17">
        <v>0.58135877492837695</v>
      </c>
      <c r="M886" s="17"/>
      <c r="N886" s="17">
        <v>0.53937846408935597</v>
      </c>
      <c r="O886" s="17">
        <v>0.433846866839455</v>
      </c>
      <c r="P886" s="17">
        <v>0.36790102099001198</v>
      </c>
      <c r="Q886" s="17">
        <v>0.43580087688910302</v>
      </c>
      <c r="R886" s="17">
        <v>0.734901754127815</v>
      </c>
      <c r="S886" s="17">
        <v>0.35184626515867301</v>
      </c>
      <c r="T886" s="17">
        <v>0.43626994325205398</v>
      </c>
      <c r="U886" s="17">
        <v>0.45653421717535703</v>
      </c>
      <c r="V886" s="17">
        <v>0.59640088115136003</v>
      </c>
      <c r="W886" s="17">
        <v>0.44492988787128401</v>
      </c>
      <c r="X886" s="17">
        <v>0.47312507692010802</v>
      </c>
      <c r="Y886" s="17">
        <v>0.30321443588781</v>
      </c>
      <c r="Z886" s="17">
        <v>0.38908189798152898</v>
      </c>
      <c r="AA886" s="17">
        <v>0.30489999462851802</v>
      </c>
      <c r="AB886" s="17">
        <v>0.75422842929543099</v>
      </c>
      <c r="AC886" s="17">
        <v>0.40170126707208598</v>
      </c>
      <c r="AD886" s="17"/>
      <c r="AE886" s="17">
        <v>0.52579846261848295</v>
      </c>
      <c r="AF886" s="17">
        <v>0.435938863174272</v>
      </c>
    </row>
    <row r="887" spans="2:32" x14ac:dyDescent="0.5">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c r="AD887" s="17"/>
      <c r="AE887" s="17"/>
      <c r="AF887" s="17"/>
    </row>
    <row r="888" spans="2:32" x14ac:dyDescent="0.5">
      <c r="B888" s="6" t="s">
        <v>360</v>
      </c>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c r="AD888" s="17"/>
      <c r="AE888" s="17"/>
      <c r="AF888" s="17"/>
    </row>
    <row r="889" spans="2:32" x14ac:dyDescent="0.5">
      <c r="B889" s="24" t="s">
        <v>541</v>
      </c>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c r="AD889" s="17"/>
      <c r="AE889" s="17"/>
      <c r="AF889" s="17"/>
    </row>
    <row r="890" spans="2:32" x14ac:dyDescent="0.5">
      <c r="B890" t="s">
        <v>353</v>
      </c>
      <c r="C890" s="17">
        <v>7.7273863590259104E-2</v>
      </c>
      <c r="D890" s="17">
        <v>6.8558212102389104E-2</v>
      </c>
      <c r="E890" s="17">
        <v>8.4076900687536704E-2</v>
      </c>
      <c r="F890" s="17"/>
      <c r="G890" s="17">
        <v>0.16212542408036401</v>
      </c>
      <c r="H890" s="17">
        <v>0.10972792415837999</v>
      </c>
      <c r="I890" s="17">
        <v>7.1662496399350795E-2</v>
      </c>
      <c r="J890" s="17">
        <v>2.1221965804492999E-2</v>
      </c>
      <c r="K890" s="17">
        <v>0.101994603667336</v>
      </c>
      <c r="L890" s="17">
        <v>3.02041794061534E-2</v>
      </c>
      <c r="M890" s="17"/>
      <c r="N890" s="17">
        <v>4.1393714750591601E-2</v>
      </c>
      <c r="O890" s="17">
        <v>5.7268375802332398E-2</v>
      </c>
      <c r="P890" s="17">
        <v>4.4122133433638501E-2</v>
      </c>
      <c r="Q890" s="17">
        <v>0.14470399331161399</v>
      </c>
      <c r="R890" s="17">
        <v>0</v>
      </c>
      <c r="S890" s="17">
        <v>0.177535383618624</v>
      </c>
      <c r="T890" s="17">
        <v>7.0653303227452696E-2</v>
      </c>
      <c r="U890" s="17">
        <v>0</v>
      </c>
      <c r="V890" s="17">
        <v>4.9912250051334303E-2</v>
      </c>
      <c r="W890" s="17">
        <v>0.100646544765244</v>
      </c>
      <c r="X890" s="17">
        <v>0.102283942558048</v>
      </c>
      <c r="Y890" s="17">
        <v>0</v>
      </c>
      <c r="Z890" s="17">
        <v>8.7376691180131402E-2</v>
      </c>
      <c r="AA890" s="17">
        <v>0.20902058404235899</v>
      </c>
      <c r="AB890" s="17">
        <v>0</v>
      </c>
      <c r="AC890" s="17">
        <v>0.21478856869718299</v>
      </c>
      <c r="AD890" s="17"/>
      <c r="AE890" s="17">
        <v>3.9532540300989502E-2</v>
      </c>
      <c r="AF890" s="17">
        <v>0.10091783188020501</v>
      </c>
    </row>
    <row r="891" spans="2:32" x14ac:dyDescent="0.5">
      <c r="B891" t="s">
        <v>354</v>
      </c>
      <c r="C891" s="17">
        <v>0.20000930354608601</v>
      </c>
      <c r="D891" s="17">
        <v>0.22780862697674301</v>
      </c>
      <c r="E891" s="17">
        <v>0.17045806800697799</v>
      </c>
      <c r="F891" s="17"/>
      <c r="G891" s="17">
        <v>0.26075395794402201</v>
      </c>
      <c r="H891" s="17">
        <v>0.19791372924707801</v>
      </c>
      <c r="I891" s="17">
        <v>0.17375882207761001</v>
      </c>
      <c r="J891" s="17">
        <v>0.24352847584958801</v>
      </c>
      <c r="K891" s="17">
        <v>0.18829166007672599</v>
      </c>
      <c r="L891" s="17">
        <v>0.117607498927068</v>
      </c>
      <c r="M891" s="17"/>
      <c r="N891" s="17">
        <v>0.161528581783148</v>
      </c>
      <c r="O891" s="17">
        <v>0.239781289263442</v>
      </c>
      <c r="P891" s="17">
        <v>0.24777145529247799</v>
      </c>
      <c r="Q891" s="17">
        <v>0.20377272151196099</v>
      </c>
      <c r="R891" s="17">
        <v>0.46980350825563</v>
      </c>
      <c r="S891" s="17">
        <v>0.227686350458606</v>
      </c>
      <c r="T891" s="17">
        <v>0.28868720830717898</v>
      </c>
      <c r="U891" s="17">
        <v>0.215805169265775</v>
      </c>
      <c r="V891" s="17">
        <v>0.16705539893028501</v>
      </c>
      <c r="W891" s="17">
        <v>0.12853999773944699</v>
      </c>
      <c r="X891" s="17">
        <v>0.15439029752574199</v>
      </c>
      <c r="Y891" s="17">
        <v>0.266845704342006</v>
      </c>
      <c r="Z891" s="17">
        <v>0.218279630537946</v>
      </c>
      <c r="AA891" s="17">
        <v>0.31642810926832599</v>
      </c>
      <c r="AB891" s="17">
        <v>0.37574378511378198</v>
      </c>
      <c r="AC891" s="17">
        <v>9.9138944789599504E-2</v>
      </c>
      <c r="AD891" s="17"/>
      <c r="AE891" s="17">
        <v>0.112884253569143</v>
      </c>
      <c r="AF891" s="17">
        <v>0.25459090639890503</v>
      </c>
    </row>
    <row r="892" spans="2:32" x14ac:dyDescent="0.5">
      <c r="B892" t="s">
        <v>355</v>
      </c>
      <c r="C892" s="17">
        <v>0.30994207254959599</v>
      </c>
      <c r="D892" s="17">
        <v>0.26589036117403902</v>
      </c>
      <c r="E892" s="17">
        <v>0.36135078339985599</v>
      </c>
      <c r="F892" s="17"/>
      <c r="G892" s="17">
        <v>0.347600853369606</v>
      </c>
      <c r="H892" s="17">
        <v>0.26703016638056398</v>
      </c>
      <c r="I892" s="17">
        <v>0.32727687174769499</v>
      </c>
      <c r="J892" s="17">
        <v>0.35412332669614999</v>
      </c>
      <c r="K892" s="17">
        <v>0.27808129395810999</v>
      </c>
      <c r="L892" s="17">
        <v>0.30994722729750102</v>
      </c>
      <c r="M892" s="17"/>
      <c r="N892" s="17">
        <v>0.310652980584395</v>
      </c>
      <c r="O892" s="17">
        <v>0.337499888022462</v>
      </c>
      <c r="P892" s="17">
        <v>0.33965793974981301</v>
      </c>
      <c r="Q892" s="17">
        <v>0.287878772289416</v>
      </c>
      <c r="R892" s="17">
        <v>0</v>
      </c>
      <c r="S892" s="17">
        <v>0.236662640231041</v>
      </c>
      <c r="T892" s="17">
        <v>0.37500799311125599</v>
      </c>
      <c r="U892" s="17">
        <v>0.33622307933027001</v>
      </c>
      <c r="V892" s="17">
        <v>0.310118875842402</v>
      </c>
      <c r="W892" s="17">
        <v>0.32441544082683399</v>
      </c>
      <c r="X892" s="17">
        <v>0.28824197167215099</v>
      </c>
      <c r="Y892" s="17">
        <v>0.44313954432471298</v>
      </c>
      <c r="Z892" s="17">
        <v>0.27361189035604599</v>
      </c>
      <c r="AA892" s="17">
        <v>0.16965131206079601</v>
      </c>
      <c r="AB892" s="17">
        <v>0.17443672863396101</v>
      </c>
      <c r="AC892" s="17">
        <v>0.33169291485515201</v>
      </c>
      <c r="AD892" s="17"/>
      <c r="AE892" s="17">
        <v>0.19784395784529499</v>
      </c>
      <c r="AF892" s="17">
        <v>0.38016865811779998</v>
      </c>
    </row>
    <row r="893" spans="2:32" x14ac:dyDescent="0.5">
      <c r="B893" t="s">
        <v>356</v>
      </c>
      <c r="C893" s="17">
        <v>0.41277476031405902</v>
      </c>
      <c r="D893" s="17">
        <v>0.437742799746829</v>
      </c>
      <c r="E893" s="17">
        <v>0.38411424790562898</v>
      </c>
      <c r="F893" s="17"/>
      <c r="G893" s="17">
        <v>0.22951976460600801</v>
      </c>
      <c r="H893" s="17">
        <v>0.425328180213978</v>
      </c>
      <c r="I893" s="17">
        <v>0.42730180977534399</v>
      </c>
      <c r="J893" s="17">
        <v>0.381126231649769</v>
      </c>
      <c r="K893" s="17">
        <v>0.43163244229782699</v>
      </c>
      <c r="L893" s="17">
        <v>0.54224109436927803</v>
      </c>
      <c r="M893" s="17"/>
      <c r="N893" s="17">
        <v>0.486424722881866</v>
      </c>
      <c r="O893" s="17">
        <v>0.36545044691176398</v>
      </c>
      <c r="P893" s="17">
        <v>0.36844847152407101</v>
      </c>
      <c r="Q893" s="17">
        <v>0.363644512887009</v>
      </c>
      <c r="R893" s="17">
        <v>0.53019649174437</v>
      </c>
      <c r="S893" s="17">
        <v>0.358115625691729</v>
      </c>
      <c r="T893" s="17">
        <v>0.26565149535411198</v>
      </c>
      <c r="U893" s="17">
        <v>0.44797175140395501</v>
      </c>
      <c r="V893" s="17">
        <v>0.47291347517597898</v>
      </c>
      <c r="W893" s="17">
        <v>0.44639801666847401</v>
      </c>
      <c r="X893" s="17">
        <v>0.45508378824405898</v>
      </c>
      <c r="Y893" s="17">
        <v>0.29001475133327997</v>
      </c>
      <c r="Z893" s="17">
        <v>0.42073178792587701</v>
      </c>
      <c r="AA893" s="17">
        <v>0.30489999462851802</v>
      </c>
      <c r="AB893" s="17">
        <v>0.44981948625225698</v>
      </c>
      <c r="AC893" s="17">
        <v>0.35437957165806599</v>
      </c>
      <c r="AD893" s="17"/>
      <c r="AE893" s="17">
        <v>0.64973924828457297</v>
      </c>
      <c r="AF893" s="17">
        <v>0.26432260360309001</v>
      </c>
    </row>
    <row r="894" spans="2:32" x14ac:dyDescent="0.5">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c r="AD894" s="17"/>
      <c r="AE894" s="17"/>
      <c r="AF894" s="17"/>
    </row>
    <row r="895" spans="2:32" x14ac:dyDescent="0.5">
      <c r="B895" s="6" t="s">
        <v>361</v>
      </c>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c r="AD895" s="17"/>
      <c r="AE895" s="17"/>
      <c r="AF895" s="17"/>
    </row>
    <row r="896" spans="2:32" x14ac:dyDescent="0.5">
      <c r="B896" s="24" t="s">
        <v>541</v>
      </c>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c r="AD896" s="17"/>
      <c r="AE896" s="17"/>
      <c r="AF896" s="17"/>
    </row>
    <row r="897" spans="2:32" x14ac:dyDescent="0.5">
      <c r="B897" t="s">
        <v>353</v>
      </c>
      <c r="C897" s="17">
        <v>5.7853669415453703E-2</v>
      </c>
      <c r="D897" s="17">
        <v>6.2267425917786001E-2</v>
      </c>
      <c r="E897" s="17">
        <v>4.9867699209153099E-2</v>
      </c>
      <c r="F897" s="17"/>
      <c r="G897" s="17">
        <v>6.76572494691174E-2</v>
      </c>
      <c r="H897" s="17">
        <v>5.2418449608382399E-2</v>
      </c>
      <c r="I897" s="17">
        <v>8.4468345748137094E-2</v>
      </c>
      <c r="J897" s="17">
        <v>2.8538180586177998E-2</v>
      </c>
      <c r="K897" s="17">
        <v>6.4747387735860404E-2</v>
      </c>
      <c r="L897" s="17">
        <v>5.7966964487349303E-2</v>
      </c>
      <c r="M897" s="17"/>
      <c r="N897" s="17">
        <v>8.2689784573464001E-2</v>
      </c>
      <c r="O897" s="17">
        <v>7.05089835767366E-2</v>
      </c>
      <c r="P897" s="17">
        <v>3.9485291507279002E-2</v>
      </c>
      <c r="Q897" s="17">
        <v>7.2866155950433997E-2</v>
      </c>
      <c r="R897" s="17">
        <v>0</v>
      </c>
      <c r="S897" s="17">
        <v>0</v>
      </c>
      <c r="T897" s="17">
        <v>5.0814077137358499E-2</v>
      </c>
      <c r="U897" s="17">
        <v>0.246082325311063</v>
      </c>
      <c r="V897" s="17">
        <v>0</v>
      </c>
      <c r="W897" s="17">
        <v>7.3879794082944705E-2</v>
      </c>
      <c r="X897" s="17">
        <v>0.10917155736171601</v>
      </c>
      <c r="Y897" s="17">
        <v>0</v>
      </c>
      <c r="Z897" s="17">
        <v>0</v>
      </c>
      <c r="AA897" s="17">
        <v>7.0708692089304206E-2</v>
      </c>
      <c r="AB897" s="17">
        <v>0</v>
      </c>
      <c r="AC897" s="17">
        <v>0</v>
      </c>
      <c r="AD897" s="17"/>
      <c r="AE897" s="17">
        <v>5.74986850298825E-2</v>
      </c>
      <c r="AF897" s="17">
        <v>5.8076058002402398E-2</v>
      </c>
    </row>
    <row r="898" spans="2:32" x14ac:dyDescent="0.5">
      <c r="B898" t="s">
        <v>354</v>
      </c>
      <c r="C898" s="17">
        <v>0.17245055846330601</v>
      </c>
      <c r="D898" s="17">
        <v>0.202917368825868</v>
      </c>
      <c r="E898" s="17">
        <v>0.139722107154611</v>
      </c>
      <c r="F898" s="17"/>
      <c r="G898" s="17">
        <v>0.242583476006069</v>
      </c>
      <c r="H898" s="17">
        <v>0.13846687371323699</v>
      </c>
      <c r="I898" s="17">
        <v>0.23258819908388301</v>
      </c>
      <c r="J898" s="17">
        <v>0.159247511539783</v>
      </c>
      <c r="K898" s="17">
        <v>0.14359716031384101</v>
      </c>
      <c r="L898" s="17">
        <v>0.16400175778977999</v>
      </c>
      <c r="M898" s="17"/>
      <c r="N898" s="17">
        <v>0.109676397195585</v>
      </c>
      <c r="O898" s="17">
        <v>0.11365454061420099</v>
      </c>
      <c r="P898" s="17">
        <v>0.39401797512678799</v>
      </c>
      <c r="Q898" s="17">
        <v>0.34983457602226897</v>
      </c>
      <c r="R898" s="17">
        <v>0</v>
      </c>
      <c r="S898" s="17">
        <v>0.240495434095988</v>
      </c>
      <c r="T898" s="17">
        <v>0.20157628860452401</v>
      </c>
      <c r="U898" s="17">
        <v>0.217023505619788</v>
      </c>
      <c r="V898" s="17">
        <v>0.18890089242356001</v>
      </c>
      <c r="W898" s="17">
        <v>0.13603147615988201</v>
      </c>
      <c r="X898" s="17">
        <v>7.0366099443991997E-2</v>
      </c>
      <c r="Y898" s="17">
        <v>0.268902694870916</v>
      </c>
      <c r="Z898" s="17">
        <v>0.237150535377607</v>
      </c>
      <c r="AA898" s="17">
        <v>0.46876015213757399</v>
      </c>
      <c r="AB898" s="17">
        <v>0.129602254938642</v>
      </c>
      <c r="AC898" s="17">
        <v>0.31492115756031902</v>
      </c>
      <c r="AD898" s="17"/>
      <c r="AE898" s="17">
        <v>0.183555681486122</v>
      </c>
      <c r="AF898" s="17">
        <v>0.16549348452620699</v>
      </c>
    </row>
    <row r="899" spans="2:32" x14ac:dyDescent="0.5">
      <c r="B899" t="s">
        <v>355</v>
      </c>
      <c r="C899" s="17">
        <v>0.244363843626932</v>
      </c>
      <c r="D899" s="17">
        <v>0.21847229285823</v>
      </c>
      <c r="E899" s="17">
        <v>0.275033973195488</v>
      </c>
      <c r="F899" s="17"/>
      <c r="G899" s="17">
        <v>0.144540122954953</v>
      </c>
      <c r="H899" s="17">
        <v>0.31847970996517</v>
      </c>
      <c r="I899" s="17">
        <v>0.21206599785960201</v>
      </c>
      <c r="J899" s="17">
        <v>0.25809688974037098</v>
      </c>
      <c r="K899" s="17">
        <v>0.235604018644713</v>
      </c>
      <c r="L899" s="17">
        <v>0.161575470556374</v>
      </c>
      <c r="M899" s="17"/>
      <c r="N899" s="17">
        <v>0.2602592894529</v>
      </c>
      <c r="O899" s="17">
        <v>0.27241500396176499</v>
      </c>
      <c r="P899" s="17">
        <v>0.11738665241957801</v>
      </c>
      <c r="Q899" s="17">
        <v>0.21468307372954201</v>
      </c>
      <c r="R899" s="17">
        <v>0</v>
      </c>
      <c r="S899" s="17">
        <v>0.29136859519335501</v>
      </c>
      <c r="T899" s="17">
        <v>0.294626827066994</v>
      </c>
      <c r="U899" s="17">
        <v>0.337753300066234</v>
      </c>
      <c r="V899" s="17">
        <v>0.286779978883211</v>
      </c>
      <c r="W899" s="17">
        <v>0.21586716276496401</v>
      </c>
      <c r="X899" s="17">
        <v>0.22756637253134401</v>
      </c>
      <c r="Y899" s="17">
        <v>0.29890528280726097</v>
      </c>
      <c r="Z899" s="17">
        <v>0.34766946231949097</v>
      </c>
      <c r="AA899" s="17">
        <v>9.8226333020175E-2</v>
      </c>
      <c r="AB899" s="17">
        <v>0.234056303053464</v>
      </c>
      <c r="AC899" s="17">
        <v>0.12958995592570599</v>
      </c>
      <c r="AD899" s="17"/>
      <c r="AE899" s="17">
        <v>0.16854464892785601</v>
      </c>
      <c r="AF899" s="17">
        <v>0.29186261894792997</v>
      </c>
    </row>
    <row r="900" spans="2:32" x14ac:dyDescent="0.5">
      <c r="B900" t="s">
        <v>356</v>
      </c>
      <c r="C900" s="17">
        <v>0.52533192849430799</v>
      </c>
      <c r="D900" s="17">
        <v>0.51634291239811503</v>
      </c>
      <c r="E900" s="17">
        <v>0.53537622044074895</v>
      </c>
      <c r="F900" s="17"/>
      <c r="G900" s="17">
        <v>0.54521915156986001</v>
      </c>
      <c r="H900" s="17">
        <v>0.49063496671321</v>
      </c>
      <c r="I900" s="17">
        <v>0.47087745730837799</v>
      </c>
      <c r="J900" s="17">
        <v>0.55411741813366799</v>
      </c>
      <c r="K900" s="17">
        <v>0.55605143330558604</v>
      </c>
      <c r="L900" s="17">
        <v>0.61645580716649595</v>
      </c>
      <c r="M900" s="17"/>
      <c r="N900" s="17">
        <v>0.54737452877805104</v>
      </c>
      <c r="O900" s="17">
        <v>0.54342147184729805</v>
      </c>
      <c r="P900" s="17">
        <v>0.44911008094635502</v>
      </c>
      <c r="Q900" s="17">
        <v>0.36261619429775499</v>
      </c>
      <c r="R900" s="17">
        <v>1</v>
      </c>
      <c r="S900" s="17">
        <v>0.46813597071065699</v>
      </c>
      <c r="T900" s="17">
        <v>0.45298280719112399</v>
      </c>
      <c r="U900" s="17">
        <v>0.199140869002914</v>
      </c>
      <c r="V900" s="17">
        <v>0.52431912869322805</v>
      </c>
      <c r="W900" s="17">
        <v>0.57422156699221005</v>
      </c>
      <c r="X900" s="17">
        <v>0.59289597066294797</v>
      </c>
      <c r="Y900" s="17">
        <v>0.43219202232182302</v>
      </c>
      <c r="Z900" s="17">
        <v>0.41518000230290197</v>
      </c>
      <c r="AA900" s="17">
        <v>0.36230482275294701</v>
      </c>
      <c r="AB900" s="17">
        <v>0.636341442007894</v>
      </c>
      <c r="AC900" s="17">
        <v>0.55548888651397499</v>
      </c>
      <c r="AD900" s="17"/>
      <c r="AE900" s="17">
        <v>0.59040098455613899</v>
      </c>
      <c r="AF900" s="17">
        <v>0.48456783852346103</v>
      </c>
    </row>
    <row r="901" spans="2:32" x14ac:dyDescent="0.5">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c r="AD901" s="17"/>
      <c r="AE901" s="17"/>
      <c r="AF901" s="17"/>
    </row>
    <row r="902" spans="2:32" x14ac:dyDescent="0.5">
      <c r="B902" s="6" t="s">
        <v>362</v>
      </c>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c r="AD902" s="17"/>
      <c r="AE902" s="17"/>
      <c r="AF902" s="17"/>
    </row>
    <row r="903" spans="2:32" x14ac:dyDescent="0.5">
      <c r="B903" s="24" t="s">
        <v>541</v>
      </c>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c r="AD903" s="17"/>
      <c r="AE903" s="17"/>
      <c r="AF903" s="17"/>
    </row>
    <row r="904" spans="2:32" x14ac:dyDescent="0.5">
      <c r="B904" t="s">
        <v>353</v>
      </c>
      <c r="C904" s="17">
        <v>7.2695068013503894E-2</v>
      </c>
      <c r="D904" s="17">
        <v>6.05899834261708E-2</v>
      </c>
      <c r="E904" s="17">
        <v>8.3245879534589701E-2</v>
      </c>
      <c r="F904" s="17"/>
      <c r="G904" s="17">
        <v>0.10424195591318999</v>
      </c>
      <c r="H904" s="17">
        <v>7.5489655699384803E-2</v>
      </c>
      <c r="I904" s="17">
        <v>5.8287841346015799E-2</v>
      </c>
      <c r="J904" s="17">
        <v>7.8216082077044405E-2</v>
      </c>
      <c r="K904" s="17">
        <v>8.1583390220348606E-2</v>
      </c>
      <c r="L904" s="17">
        <v>3.02041794061534E-2</v>
      </c>
      <c r="M904" s="17"/>
      <c r="N904" s="17">
        <v>6.7696076359014895E-2</v>
      </c>
      <c r="O904" s="17">
        <v>6.3866186598536101E-2</v>
      </c>
      <c r="P904" s="17">
        <v>0.10212166845675</v>
      </c>
      <c r="Q904" s="17">
        <v>7.2866155950433997E-2</v>
      </c>
      <c r="R904" s="17">
        <v>0</v>
      </c>
      <c r="S904" s="17">
        <v>5.9127256612417502E-2</v>
      </c>
      <c r="T904" s="17">
        <v>4.86963547426651E-2</v>
      </c>
      <c r="U904" s="17">
        <v>0.106900477639552</v>
      </c>
      <c r="V904" s="17">
        <v>0.118294729178886</v>
      </c>
      <c r="W904" s="17">
        <v>8.8784995396499006E-2</v>
      </c>
      <c r="X904" s="17">
        <v>7.3786697931991094E-2</v>
      </c>
      <c r="Y904" s="17">
        <v>0</v>
      </c>
      <c r="Z904" s="17">
        <v>3.9719592883030501E-2</v>
      </c>
      <c r="AA904" s="17">
        <v>5.0217782435126E-2</v>
      </c>
      <c r="AB904" s="17">
        <v>5.8943493643768802E-2</v>
      </c>
      <c r="AC904" s="17">
        <v>0</v>
      </c>
      <c r="AD904" s="17"/>
      <c r="AE904" s="17">
        <v>3.7158273634184898E-2</v>
      </c>
      <c r="AF904" s="17">
        <v>9.49579556444161E-2</v>
      </c>
    </row>
    <row r="905" spans="2:32" x14ac:dyDescent="0.5">
      <c r="B905" t="s">
        <v>354</v>
      </c>
      <c r="C905" s="17">
        <v>0.15894858216411101</v>
      </c>
      <c r="D905" s="17">
        <v>0.16700194890176201</v>
      </c>
      <c r="E905" s="17">
        <v>0.151125784197784</v>
      </c>
      <c r="F905" s="17"/>
      <c r="G905" s="17">
        <v>0.13849047481652199</v>
      </c>
      <c r="H905" s="17">
        <v>0.131838345769448</v>
      </c>
      <c r="I905" s="17">
        <v>0.183861968408052</v>
      </c>
      <c r="J905" s="17">
        <v>0.16788020260226399</v>
      </c>
      <c r="K905" s="17">
        <v>0.15739190018533</v>
      </c>
      <c r="L905" s="17">
        <v>0.150766885881843</v>
      </c>
      <c r="M905" s="17"/>
      <c r="N905" s="17">
        <v>0.13015708886659599</v>
      </c>
      <c r="O905" s="17">
        <v>0.129702605792544</v>
      </c>
      <c r="P905" s="17">
        <v>0.24804139006043599</v>
      </c>
      <c r="Q905" s="17">
        <v>0.41917660315836902</v>
      </c>
      <c r="R905" s="17">
        <v>0</v>
      </c>
      <c r="S905" s="17">
        <v>0.226310050570913</v>
      </c>
      <c r="T905" s="17">
        <v>0.17514057096419799</v>
      </c>
      <c r="U905" s="17">
        <v>0.19840983577278501</v>
      </c>
      <c r="V905" s="17">
        <v>0.100303677797519</v>
      </c>
      <c r="W905" s="17">
        <v>0.14329021261875999</v>
      </c>
      <c r="X905" s="17">
        <v>6.6412146413534601E-2</v>
      </c>
      <c r="Y905" s="17">
        <v>0.128977586434013</v>
      </c>
      <c r="Z905" s="17">
        <v>0.279814770898902</v>
      </c>
      <c r="AA905" s="17">
        <v>0.37509798980687598</v>
      </c>
      <c r="AB905" s="17">
        <v>0.121641607625449</v>
      </c>
      <c r="AC905" s="17">
        <v>0.207651405966536</v>
      </c>
      <c r="AD905" s="17"/>
      <c r="AE905" s="17">
        <v>0.15975738740658599</v>
      </c>
      <c r="AF905" s="17">
        <v>0.158441886483113</v>
      </c>
    </row>
    <row r="906" spans="2:32" x14ac:dyDescent="0.5">
      <c r="B906" t="s">
        <v>355</v>
      </c>
      <c r="C906" s="17">
        <v>0.233821834714835</v>
      </c>
      <c r="D906" s="17">
        <v>0.22633127764618199</v>
      </c>
      <c r="E906" s="17">
        <v>0.24388688041912701</v>
      </c>
      <c r="F906" s="17"/>
      <c r="G906" s="17">
        <v>0.32457281473545102</v>
      </c>
      <c r="H906" s="17">
        <v>0.29144231703122703</v>
      </c>
      <c r="I906" s="17">
        <v>0.24584389481678801</v>
      </c>
      <c r="J906" s="17">
        <v>0.21760523979010801</v>
      </c>
      <c r="K906" s="17">
        <v>0.185124042779991</v>
      </c>
      <c r="L906" s="17">
        <v>0.138226150579109</v>
      </c>
      <c r="M906" s="17"/>
      <c r="N906" s="17">
        <v>0.18264645835570401</v>
      </c>
      <c r="O906" s="17">
        <v>0.35376442621851101</v>
      </c>
      <c r="P906" s="17">
        <v>0.20742781221337001</v>
      </c>
      <c r="Q906" s="17">
        <v>7.2156364002093895E-2</v>
      </c>
      <c r="R906" s="17">
        <v>0</v>
      </c>
      <c r="S906" s="17">
        <v>0.301741112162627</v>
      </c>
      <c r="T906" s="17">
        <v>0.180920677130987</v>
      </c>
      <c r="U906" s="17">
        <v>0.337753300066234</v>
      </c>
      <c r="V906" s="17">
        <v>0.206266147894512</v>
      </c>
      <c r="W906" s="17">
        <v>0.24692325063732701</v>
      </c>
      <c r="X906" s="17">
        <v>0.185649365929799</v>
      </c>
      <c r="Y906" s="17">
        <v>0.161037164899268</v>
      </c>
      <c r="Z906" s="17">
        <v>0.17721721184776801</v>
      </c>
      <c r="AA906" s="17">
        <v>0.163135904330306</v>
      </c>
      <c r="AB906" s="17">
        <v>0.236302661795739</v>
      </c>
      <c r="AC906" s="17">
        <v>0.23685970751949001</v>
      </c>
      <c r="AD906" s="17"/>
      <c r="AE906" s="17">
        <v>0.19970658835463101</v>
      </c>
      <c r="AF906" s="17">
        <v>0.25519415907564202</v>
      </c>
    </row>
    <row r="907" spans="2:32" x14ac:dyDescent="0.5">
      <c r="B907" t="s">
        <v>356</v>
      </c>
      <c r="C907" s="17">
        <v>0.53453451510755001</v>
      </c>
      <c r="D907" s="17">
        <v>0.54607679002588505</v>
      </c>
      <c r="E907" s="17">
        <v>0.52174145584849896</v>
      </c>
      <c r="F907" s="17"/>
      <c r="G907" s="17">
        <v>0.43269475453483702</v>
      </c>
      <c r="H907" s="17">
        <v>0.50122968149994096</v>
      </c>
      <c r="I907" s="17">
        <v>0.512006295429143</v>
      </c>
      <c r="J907" s="17">
        <v>0.53629847553058296</v>
      </c>
      <c r="K907" s="17">
        <v>0.57590066681433005</v>
      </c>
      <c r="L907" s="17">
        <v>0.68080278413289497</v>
      </c>
      <c r="M907" s="17"/>
      <c r="N907" s="17">
        <v>0.61950037641868505</v>
      </c>
      <c r="O907" s="17">
        <v>0.452666781390409</v>
      </c>
      <c r="P907" s="17">
        <v>0.44240912926944398</v>
      </c>
      <c r="Q907" s="17">
        <v>0.43580087688910302</v>
      </c>
      <c r="R907" s="17">
        <v>1</v>
      </c>
      <c r="S907" s="17">
        <v>0.41282158065404301</v>
      </c>
      <c r="T907" s="17">
        <v>0.59524239716215099</v>
      </c>
      <c r="U907" s="17">
        <v>0.35693638652142801</v>
      </c>
      <c r="V907" s="17">
        <v>0.57513544512908299</v>
      </c>
      <c r="W907" s="17">
        <v>0.52100154134741306</v>
      </c>
      <c r="X907" s="17">
        <v>0.67415178972467504</v>
      </c>
      <c r="Y907" s="17">
        <v>0.70998524866671997</v>
      </c>
      <c r="Z907" s="17">
        <v>0.50324842437029904</v>
      </c>
      <c r="AA907" s="17">
        <v>0.41154832342769199</v>
      </c>
      <c r="AB907" s="17">
        <v>0.58311223693504299</v>
      </c>
      <c r="AC907" s="17">
        <v>0.55548888651397499</v>
      </c>
      <c r="AD907" s="17"/>
      <c r="AE907" s="17">
        <v>0.60337775060459797</v>
      </c>
      <c r="AF907" s="17">
        <v>0.491405998796829</v>
      </c>
    </row>
    <row r="908" spans="2:32" x14ac:dyDescent="0.5">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c r="AD908" s="17"/>
      <c r="AE908" s="17"/>
      <c r="AF908" s="17"/>
    </row>
    <row r="909" spans="2:32" x14ac:dyDescent="0.5">
      <c r="B909" s="6" t="s">
        <v>363</v>
      </c>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c r="AD909" s="17"/>
      <c r="AE909" s="17"/>
      <c r="AF909" s="17"/>
    </row>
    <row r="910" spans="2:32" x14ac:dyDescent="0.5">
      <c r="B910" s="24" t="s">
        <v>541</v>
      </c>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c r="AD910" s="17"/>
      <c r="AE910" s="17"/>
      <c r="AF910" s="17"/>
    </row>
    <row r="911" spans="2:32" x14ac:dyDescent="0.5">
      <c r="B911" t="s">
        <v>353</v>
      </c>
      <c r="C911" s="17">
        <v>6.5042734035458599E-2</v>
      </c>
      <c r="D911" s="17">
        <v>5.2574085933712503E-2</v>
      </c>
      <c r="E911" s="17">
        <v>7.5943216691850501E-2</v>
      </c>
      <c r="F911" s="17"/>
      <c r="G911" s="17">
        <v>6.4556402819017505E-2</v>
      </c>
      <c r="H911" s="17">
        <v>3.7473333053367301E-2</v>
      </c>
      <c r="I911" s="17">
        <v>8.6939046561385999E-2</v>
      </c>
      <c r="J911" s="17">
        <v>7.0558656647282697E-2</v>
      </c>
      <c r="K911" s="17">
        <v>7.2322083900400402E-2</v>
      </c>
      <c r="L911" s="17">
        <v>3.02041794061534E-2</v>
      </c>
      <c r="M911" s="17"/>
      <c r="N911" s="17">
        <v>5.4194106443088502E-2</v>
      </c>
      <c r="O911" s="17">
        <v>4.9816441580758201E-2</v>
      </c>
      <c r="P911" s="17">
        <v>3.8039118971600901E-2</v>
      </c>
      <c r="Q911" s="17">
        <v>7.2866155950433997E-2</v>
      </c>
      <c r="R911" s="17">
        <v>0.265098245872185</v>
      </c>
      <c r="S911" s="17">
        <v>0.114441646669032</v>
      </c>
      <c r="T911" s="17">
        <v>7.5381205078183494E-2</v>
      </c>
      <c r="U911" s="17">
        <v>0.22631700462132001</v>
      </c>
      <c r="V911" s="17">
        <v>2.4778777830939899E-2</v>
      </c>
      <c r="W911" s="17">
        <v>5.5207561974263401E-2</v>
      </c>
      <c r="X911" s="17">
        <v>0.105886440273512</v>
      </c>
      <c r="Y911" s="17">
        <v>0.137868117907994</v>
      </c>
      <c r="Z911" s="17">
        <v>8.8167702808366805E-2</v>
      </c>
      <c r="AA911" s="17">
        <v>0.14885775860504999</v>
      </c>
      <c r="AB911" s="17">
        <v>0</v>
      </c>
      <c r="AC911" s="17">
        <v>0.14537307616833101</v>
      </c>
      <c r="AD911" s="17"/>
      <c r="AE911" s="17">
        <v>6.8150867349994898E-2</v>
      </c>
      <c r="AF911" s="17">
        <v>6.3095568458709603E-2</v>
      </c>
    </row>
    <row r="912" spans="2:32" x14ac:dyDescent="0.5">
      <c r="B912" t="s">
        <v>354</v>
      </c>
      <c r="C912" s="17">
        <v>0.20140462019069699</v>
      </c>
      <c r="D912" s="17">
        <v>0.195150842705515</v>
      </c>
      <c r="E912" s="17">
        <v>0.20985303695864599</v>
      </c>
      <c r="F912" s="17"/>
      <c r="G912" s="17">
        <v>0.30979225536760302</v>
      </c>
      <c r="H912" s="17">
        <v>0.28007628466198098</v>
      </c>
      <c r="I912" s="17">
        <v>0.17736548039349201</v>
      </c>
      <c r="J912" s="17">
        <v>0.19686985722890299</v>
      </c>
      <c r="K912" s="17">
        <v>0.153466599792102</v>
      </c>
      <c r="L912" s="17">
        <v>0.101035748870749</v>
      </c>
      <c r="M912" s="17"/>
      <c r="N912" s="17">
        <v>0.21828666357811</v>
      </c>
      <c r="O912" s="17">
        <v>0.22273189159102999</v>
      </c>
      <c r="P912" s="17">
        <v>0.206708108650483</v>
      </c>
      <c r="Q912" s="17">
        <v>0.35200084363790901</v>
      </c>
      <c r="R912" s="17">
        <v>0</v>
      </c>
      <c r="S912" s="17">
        <v>0.177535383618624</v>
      </c>
      <c r="T912" s="17">
        <v>0.12514926885945199</v>
      </c>
      <c r="U912" s="17">
        <v>0.24761254604702701</v>
      </c>
      <c r="V912" s="17">
        <v>0.24402721753397499</v>
      </c>
      <c r="W912" s="17">
        <v>0.187961127793319</v>
      </c>
      <c r="X912" s="17">
        <v>0.12714035627520201</v>
      </c>
      <c r="Y912" s="17">
        <v>0</v>
      </c>
      <c r="Z912" s="17">
        <v>0.29850024834010302</v>
      </c>
      <c r="AA912" s="17">
        <v>0.368914715720844</v>
      </c>
      <c r="AB912" s="17">
        <v>0</v>
      </c>
      <c r="AC912" s="17">
        <v>0.20892878650944599</v>
      </c>
      <c r="AD912" s="17"/>
      <c r="AE912" s="17">
        <v>0.17981186480823699</v>
      </c>
      <c r="AF912" s="17">
        <v>0.21493192604699601</v>
      </c>
    </row>
    <row r="913" spans="2:32" x14ac:dyDescent="0.5">
      <c r="B913" t="s">
        <v>355</v>
      </c>
      <c r="C913" s="17">
        <v>0.35995947073642198</v>
      </c>
      <c r="D913" s="17">
        <v>0.36467362542595699</v>
      </c>
      <c r="E913" s="17">
        <v>0.35733073887361699</v>
      </c>
      <c r="F913" s="17"/>
      <c r="G913" s="17">
        <v>0.37025773228882902</v>
      </c>
      <c r="H913" s="17">
        <v>0.35231607118475899</v>
      </c>
      <c r="I913" s="17">
        <v>0.40066437141453198</v>
      </c>
      <c r="J913" s="17">
        <v>0.338156788309315</v>
      </c>
      <c r="K913" s="17">
        <v>0.38066699033679302</v>
      </c>
      <c r="L913" s="17">
        <v>0.22205804922647901</v>
      </c>
      <c r="M913" s="17"/>
      <c r="N913" s="17">
        <v>0.27011659846153302</v>
      </c>
      <c r="O913" s="17">
        <v>0.40308831855577398</v>
      </c>
      <c r="P913" s="17">
        <v>0.42249366020133899</v>
      </c>
      <c r="Q913" s="17">
        <v>0.35722079942551599</v>
      </c>
      <c r="R913" s="17">
        <v>0.46980350825563</v>
      </c>
      <c r="S913" s="17">
        <v>0.30535479421641998</v>
      </c>
      <c r="T913" s="17">
        <v>0.37583842766612802</v>
      </c>
      <c r="U913" s="17">
        <v>0.21728054559921001</v>
      </c>
      <c r="V913" s="17">
        <v>0.298819523844079</v>
      </c>
      <c r="W913" s="17">
        <v>0.414911940696711</v>
      </c>
      <c r="X913" s="17">
        <v>0.32680764239257698</v>
      </c>
      <c r="Y913" s="17">
        <v>0.55891744620419603</v>
      </c>
      <c r="Z913" s="17">
        <v>0.20631151658767499</v>
      </c>
      <c r="AA913" s="17">
        <v>0.27592436408673499</v>
      </c>
      <c r="AB913" s="17">
        <v>0.54642589340983105</v>
      </c>
      <c r="AC913" s="17">
        <v>0.299138037317695</v>
      </c>
      <c r="AD913" s="17"/>
      <c r="AE913" s="17">
        <v>0.29994340779536399</v>
      </c>
      <c r="AF913" s="17">
        <v>0.39755799048597201</v>
      </c>
    </row>
    <row r="914" spans="2:32" x14ac:dyDescent="0.5">
      <c r="B914" t="s">
        <v>356</v>
      </c>
      <c r="C914" s="17">
        <v>0.37359317503742201</v>
      </c>
      <c r="D914" s="17">
        <v>0.38760144593481599</v>
      </c>
      <c r="E914" s="17">
        <v>0.35687300747588702</v>
      </c>
      <c r="F914" s="17"/>
      <c r="G914" s="17">
        <v>0.25539360952454998</v>
      </c>
      <c r="H914" s="17">
        <v>0.330134311099893</v>
      </c>
      <c r="I914" s="17">
        <v>0.33503110163058902</v>
      </c>
      <c r="J914" s="17">
        <v>0.394414697814499</v>
      </c>
      <c r="K914" s="17">
        <v>0.39354432597070399</v>
      </c>
      <c r="L914" s="17">
        <v>0.64670202249661901</v>
      </c>
      <c r="M914" s="17"/>
      <c r="N914" s="17">
        <v>0.45740263151726801</v>
      </c>
      <c r="O914" s="17">
        <v>0.32436334827243801</v>
      </c>
      <c r="P914" s="17">
        <v>0.332759112176577</v>
      </c>
      <c r="Q914" s="17">
        <v>0.217912200986141</v>
      </c>
      <c r="R914" s="17">
        <v>0.265098245872185</v>
      </c>
      <c r="S914" s="17">
        <v>0.40266817549592498</v>
      </c>
      <c r="T914" s="17">
        <v>0.42363109839623603</v>
      </c>
      <c r="U914" s="17">
        <v>0.30878990373244303</v>
      </c>
      <c r="V914" s="17">
        <v>0.43237448079100599</v>
      </c>
      <c r="W914" s="17">
        <v>0.34191936953570701</v>
      </c>
      <c r="X914" s="17">
        <v>0.44016556105870902</v>
      </c>
      <c r="Y914" s="17">
        <v>0.30321443588781</v>
      </c>
      <c r="Z914" s="17">
        <v>0.40702053226385598</v>
      </c>
      <c r="AA914" s="17">
        <v>0.206303161587372</v>
      </c>
      <c r="AB914" s="17">
        <v>0.453574106590169</v>
      </c>
      <c r="AC914" s="17">
        <v>0.34656010000452803</v>
      </c>
      <c r="AD914" s="17"/>
      <c r="AE914" s="17">
        <v>0.45209386004640401</v>
      </c>
      <c r="AF914" s="17">
        <v>0.32441451500832202</v>
      </c>
    </row>
    <row r="915" spans="2:32" x14ac:dyDescent="0.5">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c r="AD915" s="17"/>
      <c r="AE915" s="17"/>
      <c r="AF915" s="17"/>
    </row>
    <row r="916" spans="2:32" x14ac:dyDescent="0.5">
      <c r="B916" s="6" t="s">
        <v>367</v>
      </c>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c r="AD916" s="17"/>
      <c r="AE916" s="17"/>
      <c r="AF916" s="17"/>
    </row>
    <row r="917" spans="2:32" x14ac:dyDescent="0.5">
      <c r="B917" s="24" t="s">
        <v>541</v>
      </c>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c r="AD917" s="17"/>
      <c r="AE917" s="17"/>
      <c r="AF917" s="17"/>
    </row>
    <row r="918" spans="2:32" x14ac:dyDescent="0.5">
      <c r="B918" t="s">
        <v>364</v>
      </c>
      <c r="C918" s="17">
        <v>0.72153675337081002</v>
      </c>
      <c r="D918" s="17">
        <v>0.71809605825991496</v>
      </c>
      <c r="E918" s="17">
        <v>0.727162938940348</v>
      </c>
      <c r="F918" s="17"/>
      <c r="G918" s="17">
        <v>0.79445519839813195</v>
      </c>
      <c r="H918" s="17">
        <v>0.76678018146843796</v>
      </c>
      <c r="I918" s="17">
        <v>0.67646209246670896</v>
      </c>
      <c r="J918" s="17">
        <v>0.73960259078156099</v>
      </c>
      <c r="K918" s="17">
        <v>0.68374148484826802</v>
      </c>
      <c r="L918" s="17">
        <v>0.73460479359754005</v>
      </c>
      <c r="M918" s="17"/>
      <c r="N918" s="17">
        <v>0.77762008806416405</v>
      </c>
      <c r="O918" s="17">
        <v>0.70077988599788699</v>
      </c>
      <c r="P918" s="17">
        <v>0.78574680070511904</v>
      </c>
      <c r="Q918" s="17">
        <v>0.85913457619411904</v>
      </c>
      <c r="R918" s="17">
        <v>0.734901754127815</v>
      </c>
      <c r="S918" s="17">
        <v>0.70256122877559901</v>
      </c>
      <c r="T918" s="17">
        <v>0.56361936492562903</v>
      </c>
      <c r="U918" s="17">
        <v>1</v>
      </c>
      <c r="V918" s="17">
        <v>0.74003568244670903</v>
      </c>
      <c r="W918" s="17">
        <v>0.68517496555146795</v>
      </c>
      <c r="X918" s="17">
        <v>0.81489287757601003</v>
      </c>
      <c r="Y918" s="17">
        <v>0.39788028130492897</v>
      </c>
      <c r="Z918" s="17">
        <v>0.61058673249643602</v>
      </c>
      <c r="AA918" s="17">
        <v>0.90535870853313405</v>
      </c>
      <c r="AB918" s="17">
        <v>0.63623310482352102</v>
      </c>
      <c r="AC918" s="17">
        <v>0.94041177492146399</v>
      </c>
      <c r="AD918" s="17"/>
      <c r="AE918" s="17">
        <v>0.63317981945295199</v>
      </c>
      <c r="AF918" s="17">
        <v>0.77689009982712398</v>
      </c>
    </row>
    <row r="919" spans="2:32" x14ac:dyDescent="0.5">
      <c r="B919" t="s">
        <v>365</v>
      </c>
      <c r="C919" s="17">
        <v>0.121951411857155</v>
      </c>
      <c r="D919" s="17">
        <v>0.12281497891465</v>
      </c>
      <c r="E919" s="17">
        <v>0.118056568024675</v>
      </c>
      <c r="F919" s="17"/>
      <c r="G919" s="17">
        <v>0.111975405358374</v>
      </c>
      <c r="H919" s="17">
        <v>6.6487672727078798E-2</v>
      </c>
      <c r="I919" s="17">
        <v>0.161253359383835</v>
      </c>
      <c r="J919" s="17">
        <v>0.140346497471625</v>
      </c>
      <c r="K919" s="17">
        <v>0.12555184701132599</v>
      </c>
      <c r="L919" s="17">
        <v>9.3772616036700202E-2</v>
      </c>
      <c r="M919" s="17"/>
      <c r="N919" s="17">
        <v>0.13157722431928301</v>
      </c>
      <c r="O919" s="17">
        <v>0.132263578847574</v>
      </c>
      <c r="P919" s="17">
        <v>0.134905665846904</v>
      </c>
      <c r="Q919" s="17">
        <v>7.6413809847947503E-2</v>
      </c>
      <c r="R919" s="17">
        <v>0</v>
      </c>
      <c r="S919" s="17">
        <v>6.0975315495369699E-2</v>
      </c>
      <c r="T919" s="17">
        <v>0.30017352926691998</v>
      </c>
      <c r="U919" s="17">
        <v>0</v>
      </c>
      <c r="V919" s="17">
        <v>7.9650300269811805E-2</v>
      </c>
      <c r="W919" s="17">
        <v>0.129574518672499</v>
      </c>
      <c r="X919" s="17">
        <v>7.0272712057332806E-2</v>
      </c>
      <c r="Y919" s="17">
        <v>0.137868117907994</v>
      </c>
      <c r="Z919" s="17">
        <v>0.17998316549505899</v>
      </c>
      <c r="AA919" s="17">
        <v>9.4641291466866201E-2</v>
      </c>
      <c r="AB919" s="17">
        <v>0</v>
      </c>
      <c r="AC919" s="17">
        <v>0</v>
      </c>
      <c r="AD919" s="17"/>
      <c r="AE919" s="17">
        <v>0.15941279962732</v>
      </c>
      <c r="AF919" s="17">
        <v>9.8482815969660895E-2</v>
      </c>
    </row>
    <row r="920" spans="2:32" x14ac:dyDescent="0.5">
      <c r="B920" t="s">
        <v>366</v>
      </c>
      <c r="C920" s="17">
        <v>0.15651183477203501</v>
      </c>
      <c r="D920" s="17">
        <v>0.159088962825436</v>
      </c>
      <c r="E920" s="17">
        <v>0.15478049303497701</v>
      </c>
      <c r="F920" s="17"/>
      <c r="G920" s="17">
        <v>9.3569396243494599E-2</v>
      </c>
      <c r="H920" s="17">
        <v>0.16673214580448401</v>
      </c>
      <c r="I920" s="17">
        <v>0.162284548149456</v>
      </c>
      <c r="J920" s="17">
        <v>0.120050911746814</v>
      </c>
      <c r="K920" s="17">
        <v>0.19070666814040599</v>
      </c>
      <c r="L920" s="17">
        <v>0.17162259036576</v>
      </c>
      <c r="M920" s="17"/>
      <c r="N920" s="17">
        <v>9.0802687616552802E-2</v>
      </c>
      <c r="O920" s="17">
        <v>0.16695653515453901</v>
      </c>
      <c r="P920" s="17">
        <v>7.93475334479775E-2</v>
      </c>
      <c r="Q920" s="17">
        <v>6.4451613957933002E-2</v>
      </c>
      <c r="R920" s="17">
        <v>0.265098245872185</v>
      </c>
      <c r="S920" s="17">
        <v>0.23646345572903099</v>
      </c>
      <c r="T920" s="17">
        <v>0.13620710580745099</v>
      </c>
      <c r="U920" s="17">
        <v>0</v>
      </c>
      <c r="V920" s="17">
        <v>0.18031401728347901</v>
      </c>
      <c r="W920" s="17">
        <v>0.18525051577603399</v>
      </c>
      <c r="X920" s="17">
        <v>0.11483441036665699</v>
      </c>
      <c r="Y920" s="17">
        <v>0.464251600787078</v>
      </c>
      <c r="Z920" s="17">
        <v>0.20943010200850501</v>
      </c>
      <c r="AA920" s="17">
        <v>0</v>
      </c>
      <c r="AB920" s="17">
        <v>0.36376689517647898</v>
      </c>
      <c r="AC920" s="17">
        <v>5.9588225078536401E-2</v>
      </c>
      <c r="AD920" s="17"/>
      <c r="AE920" s="17">
        <v>0.20740738091972799</v>
      </c>
      <c r="AF920" s="17">
        <v>0.124627084203215</v>
      </c>
    </row>
    <row r="921" spans="2:32" x14ac:dyDescent="0.5">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c r="AD921" s="17"/>
      <c r="AE921" s="17"/>
      <c r="AF921" s="17"/>
    </row>
    <row r="922" spans="2:32" x14ac:dyDescent="0.5">
      <c r="B922" s="6" t="s">
        <v>372</v>
      </c>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c r="AD922" s="17"/>
      <c r="AE922" s="17"/>
      <c r="AF922" s="17"/>
    </row>
    <row r="923" spans="2:32" x14ac:dyDescent="0.5">
      <c r="B923" s="24" t="s">
        <v>543</v>
      </c>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c r="AD923" s="17"/>
      <c r="AE923" s="17"/>
      <c r="AF923" s="17"/>
    </row>
    <row r="924" spans="2:32" x14ac:dyDescent="0.5">
      <c r="B924" t="s">
        <v>368</v>
      </c>
      <c r="C924" s="17">
        <v>0.59829765632808496</v>
      </c>
      <c r="D924" s="17">
        <v>0.68661342448945095</v>
      </c>
      <c r="E924" s="17">
        <v>0.490870836701573</v>
      </c>
      <c r="F924" s="17"/>
      <c r="G924" s="17">
        <v>0.54477371592819701</v>
      </c>
      <c r="H924" s="17">
        <v>0.73257724013620495</v>
      </c>
      <c r="I924" s="17">
        <v>0.54057762366417506</v>
      </c>
      <c r="J924" s="17">
        <v>0.54962123685792796</v>
      </c>
      <c r="K924" s="17">
        <v>0.59362277494774895</v>
      </c>
      <c r="L924" s="17">
        <v>0.69364877201193298</v>
      </c>
      <c r="M924" s="17"/>
      <c r="N924" s="17">
        <v>0.66634442062847499</v>
      </c>
      <c r="O924" s="17">
        <v>0.61619163338830996</v>
      </c>
      <c r="P924" s="17">
        <v>0.82441006837428998</v>
      </c>
      <c r="Q924" s="17">
        <v>1</v>
      </c>
      <c r="R924" s="17">
        <v>0</v>
      </c>
      <c r="S924" s="17">
        <v>0.39097023253989399</v>
      </c>
      <c r="T924" s="17">
        <v>0.59897024203383797</v>
      </c>
      <c r="U924" s="17" t="s">
        <v>371</v>
      </c>
      <c r="V924" s="17">
        <v>0.42059674247951701</v>
      </c>
      <c r="W924" s="17">
        <v>0.64570967183602701</v>
      </c>
      <c r="X924" s="17">
        <v>0.59614882066864905</v>
      </c>
      <c r="Y924" s="17">
        <v>0.49642168081632698</v>
      </c>
      <c r="Z924" s="17">
        <v>0.43933882320038398</v>
      </c>
      <c r="AA924" s="17">
        <v>1</v>
      </c>
      <c r="AB924" s="17">
        <v>0.51389067208680905</v>
      </c>
      <c r="AC924" s="17">
        <v>1</v>
      </c>
      <c r="AD924" s="17"/>
      <c r="AE924" s="17">
        <v>0.66677872672480198</v>
      </c>
      <c r="AF924" s="17">
        <v>0.52776208908839295</v>
      </c>
    </row>
    <row r="925" spans="2:32" x14ac:dyDescent="0.5">
      <c r="B925" t="s">
        <v>369</v>
      </c>
      <c r="C925" s="17">
        <v>0.27796135775823699</v>
      </c>
      <c r="D925" s="17">
        <v>0.18775575751300599</v>
      </c>
      <c r="E925" s="17">
        <v>0.38583284745011498</v>
      </c>
      <c r="F925" s="17"/>
      <c r="G925" s="17">
        <v>0.45522628407180299</v>
      </c>
      <c r="H925" s="17">
        <v>0.226962998783514</v>
      </c>
      <c r="I925" s="17">
        <v>0.30659287226498499</v>
      </c>
      <c r="J925" s="17">
        <v>0.23414300423856099</v>
      </c>
      <c r="K925" s="17">
        <v>0.289026286435285</v>
      </c>
      <c r="L925" s="17">
        <v>0.30635122798806702</v>
      </c>
      <c r="M925" s="17"/>
      <c r="N925" s="17">
        <v>0.27357835519170998</v>
      </c>
      <c r="O925" s="17">
        <v>0.21164176204173901</v>
      </c>
      <c r="P925" s="17">
        <v>0</v>
      </c>
      <c r="Q925" s="17">
        <v>0</v>
      </c>
      <c r="R925" s="17">
        <v>1</v>
      </c>
      <c r="S925" s="17">
        <v>0</v>
      </c>
      <c r="T925" s="17">
        <v>0.23468941038744501</v>
      </c>
      <c r="U925" s="17" t="s">
        <v>371</v>
      </c>
      <c r="V925" s="17">
        <v>0.57940325752048305</v>
      </c>
      <c r="W925" s="17">
        <v>0.247172638088686</v>
      </c>
      <c r="X925" s="17">
        <v>0.40385117933135101</v>
      </c>
      <c r="Y925" s="17">
        <v>0.50357831918367302</v>
      </c>
      <c r="Z925" s="17">
        <v>0.23003747454550899</v>
      </c>
      <c r="AA925" s="17">
        <v>0</v>
      </c>
      <c r="AB925" s="17">
        <v>0.486109327913191</v>
      </c>
      <c r="AC925" s="17">
        <v>0</v>
      </c>
      <c r="AD925" s="17"/>
      <c r="AE925" s="17">
        <v>0.245606301261796</v>
      </c>
      <c r="AF925" s="17">
        <v>0.311287096532878</v>
      </c>
    </row>
    <row r="926" spans="2:32" x14ac:dyDescent="0.5">
      <c r="B926" t="s">
        <v>76</v>
      </c>
      <c r="C926" s="17">
        <v>0.12374098591367801</v>
      </c>
      <c r="D926" s="17">
        <v>0.125630817997544</v>
      </c>
      <c r="E926" s="17">
        <v>0.12329631584831199</v>
      </c>
      <c r="F926" s="17"/>
      <c r="G926" s="17">
        <v>0</v>
      </c>
      <c r="H926" s="17">
        <v>4.0459761080280703E-2</v>
      </c>
      <c r="I926" s="17">
        <v>0.152829504070841</v>
      </c>
      <c r="J926" s="17">
        <v>0.21623575890351099</v>
      </c>
      <c r="K926" s="17">
        <v>0.11735093861696699</v>
      </c>
      <c r="L926" s="17">
        <v>0</v>
      </c>
      <c r="M926" s="17"/>
      <c r="N926" s="17">
        <v>6.0077224179815501E-2</v>
      </c>
      <c r="O926" s="17">
        <v>0.172166604569951</v>
      </c>
      <c r="P926" s="17">
        <v>0.17558993162570999</v>
      </c>
      <c r="Q926" s="17">
        <v>0</v>
      </c>
      <c r="R926" s="17">
        <v>0</v>
      </c>
      <c r="S926" s="17">
        <v>0.60902976746010595</v>
      </c>
      <c r="T926" s="17">
        <v>0.16634034757871799</v>
      </c>
      <c r="U926" s="17" t="s">
        <v>371</v>
      </c>
      <c r="V926" s="17">
        <v>0</v>
      </c>
      <c r="W926" s="17">
        <v>0.107117690075287</v>
      </c>
      <c r="X926" s="17">
        <v>0</v>
      </c>
      <c r="Y926" s="17">
        <v>0</v>
      </c>
      <c r="Z926" s="17">
        <v>0.33062370225410598</v>
      </c>
      <c r="AA926" s="17">
        <v>0</v>
      </c>
      <c r="AB926" s="17">
        <v>0</v>
      </c>
      <c r="AC926" s="17">
        <v>0</v>
      </c>
      <c r="AD926" s="17"/>
      <c r="AE926" s="17">
        <v>8.7614972013401696E-2</v>
      </c>
      <c r="AF926" s="17">
        <v>0.16095081437872899</v>
      </c>
    </row>
    <row r="927" spans="2:32" x14ac:dyDescent="0.5">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c r="AD927" s="17"/>
      <c r="AE927" s="17"/>
      <c r="AF927" s="17"/>
    </row>
    <row r="928" spans="2:32" x14ac:dyDescent="0.5">
      <c r="B928" s="6" t="s">
        <v>376</v>
      </c>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c r="AD928" s="17"/>
      <c r="AE928" s="17"/>
      <c r="AF928" s="17"/>
    </row>
    <row r="929" spans="2:32" x14ac:dyDescent="0.5">
      <c r="B929" s="24" t="s">
        <v>544</v>
      </c>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c r="AD929" s="17"/>
      <c r="AE929" s="17"/>
      <c r="AF929" s="17"/>
    </row>
    <row r="930" spans="2:32" x14ac:dyDescent="0.5">
      <c r="B930" t="s">
        <v>373</v>
      </c>
      <c r="C930" s="17">
        <v>8.1728402242223205E-2</v>
      </c>
      <c r="D930" s="17">
        <v>0.107422879680065</v>
      </c>
      <c r="E930" s="17">
        <v>5.2265873029157098E-2</v>
      </c>
      <c r="F930" s="17"/>
      <c r="G930" s="17">
        <v>0</v>
      </c>
      <c r="H930" s="17">
        <v>0.162631877497108</v>
      </c>
      <c r="I930" s="17">
        <v>0.10501019856376299</v>
      </c>
      <c r="J930" s="17">
        <v>5.3785967494524398E-2</v>
      </c>
      <c r="K930" s="17">
        <v>4.0057969130819403E-2</v>
      </c>
      <c r="L930" s="17">
        <v>0</v>
      </c>
      <c r="M930" s="17"/>
      <c r="N930" s="17">
        <v>0</v>
      </c>
      <c r="O930" s="17">
        <v>0</v>
      </c>
      <c r="P930" s="17">
        <v>0</v>
      </c>
      <c r="Q930" s="17">
        <v>1</v>
      </c>
      <c r="R930" s="17">
        <v>0</v>
      </c>
      <c r="S930" s="17">
        <v>0</v>
      </c>
      <c r="T930" s="17">
        <v>0</v>
      </c>
      <c r="U930" s="17" t="s">
        <v>371</v>
      </c>
      <c r="V930" s="17">
        <v>0.178917715532976</v>
      </c>
      <c r="W930" s="17">
        <v>0.15054379347354099</v>
      </c>
      <c r="X930" s="17">
        <v>0</v>
      </c>
      <c r="Y930" s="17">
        <v>0.34687476494696001</v>
      </c>
      <c r="Z930" s="17">
        <v>0</v>
      </c>
      <c r="AA930" s="17" t="s">
        <v>371</v>
      </c>
      <c r="AB930" s="17">
        <v>0</v>
      </c>
      <c r="AC930" s="17">
        <v>0</v>
      </c>
      <c r="AD930" s="17"/>
      <c r="AE930" s="17">
        <v>5.6950306969171201E-2</v>
      </c>
      <c r="AF930" s="17">
        <v>0.107561883609075</v>
      </c>
    </row>
    <row r="931" spans="2:32" x14ac:dyDescent="0.5">
      <c r="B931" t="s">
        <v>374</v>
      </c>
      <c r="C931" s="17">
        <v>0.132941051401542</v>
      </c>
      <c r="D931" s="17">
        <v>0.121328396970696</v>
      </c>
      <c r="E931" s="17">
        <v>0.146256682016631</v>
      </c>
      <c r="F931" s="17"/>
      <c r="G931" s="17">
        <v>0.46838805314785398</v>
      </c>
      <c r="H931" s="17">
        <v>6.3430460039158004E-2</v>
      </c>
      <c r="I931" s="17">
        <v>0.200314443707933</v>
      </c>
      <c r="J931" s="17">
        <v>6.4551945278349301E-2</v>
      </c>
      <c r="K931" s="17">
        <v>0.16873903942016499</v>
      </c>
      <c r="L931" s="17">
        <v>0</v>
      </c>
      <c r="M931" s="17"/>
      <c r="N931" s="17">
        <v>0.184762812329579</v>
      </c>
      <c r="O931" s="17">
        <v>0.20177844015000901</v>
      </c>
      <c r="P931" s="17">
        <v>0</v>
      </c>
      <c r="Q931" s="17">
        <v>0</v>
      </c>
      <c r="R931" s="17">
        <v>0</v>
      </c>
      <c r="S931" s="17">
        <v>0.25786358956558098</v>
      </c>
      <c r="T931" s="17">
        <v>0.195791786013299</v>
      </c>
      <c r="U931" s="17" t="s">
        <v>371</v>
      </c>
      <c r="V931" s="17">
        <v>0</v>
      </c>
      <c r="W931" s="17">
        <v>0.181756110315797</v>
      </c>
      <c r="X931" s="17">
        <v>0</v>
      </c>
      <c r="Y931" s="17">
        <v>0.30625047010607898</v>
      </c>
      <c r="Z931" s="17">
        <v>0</v>
      </c>
      <c r="AA931" s="17" t="s">
        <v>371</v>
      </c>
      <c r="AB931" s="17">
        <v>0</v>
      </c>
      <c r="AC931" s="17">
        <v>0</v>
      </c>
      <c r="AD931" s="17"/>
      <c r="AE931" s="17">
        <v>0.10092549505880601</v>
      </c>
      <c r="AF931" s="17">
        <v>0.166320262721669</v>
      </c>
    </row>
    <row r="932" spans="2:32" x14ac:dyDescent="0.5">
      <c r="B932" t="s">
        <v>375</v>
      </c>
      <c r="C932" s="17">
        <v>0.72499542542107698</v>
      </c>
      <c r="D932" s="17">
        <v>0.70501485237952999</v>
      </c>
      <c r="E932" s="17">
        <v>0.74790611579625499</v>
      </c>
      <c r="F932" s="17"/>
      <c r="G932" s="17">
        <v>0.53161194685214597</v>
      </c>
      <c r="H932" s="17">
        <v>0.72166019215302102</v>
      </c>
      <c r="I932" s="17">
        <v>0.64298050369145998</v>
      </c>
      <c r="J932" s="17">
        <v>0.88166208722712602</v>
      </c>
      <c r="K932" s="17">
        <v>0.65619895378029403</v>
      </c>
      <c r="L932" s="17">
        <v>1</v>
      </c>
      <c r="M932" s="17"/>
      <c r="N932" s="17">
        <v>0.81523718767042097</v>
      </c>
      <c r="O932" s="17">
        <v>0.79822155984999099</v>
      </c>
      <c r="P932" s="17">
        <v>1</v>
      </c>
      <c r="Q932" s="17">
        <v>0</v>
      </c>
      <c r="R932" s="17">
        <v>1</v>
      </c>
      <c r="S932" s="17">
        <v>0.50821277988407898</v>
      </c>
      <c r="T932" s="17">
        <v>0.80420821398670095</v>
      </c>
      <c r="U932" s="17" t="s">
        <v>371</v>
      </c>
      <c r="V932" s="17">
        <v>0.82108228446702403</v>
      </c>
      <c r="W932" s="17">
        <v>0.57376946044827604</v>
      </c>
      <c r="X932" s="17">
        <v>0.65715093465340202</v>
      </c>
      <c r="Y932" s="17">
        <v>0.34687476494696001</v>
      </c>
      <c r="Z932" s="17">
        <v>1</v>
      </c>
      <c r="AA932" s="17" t="s">
        <v>371</v>
      </c>
      <c r="AB932" s="17">
        <v>0.838756690827131</v>
      </c>
      <c r="AC932" s="17">
        <v>1</v>
      </c>
      <c r="AD932" s="17"/>
      <c r="AE932" s="17">
        <v>0.76520474198759503</v>
      </c>
      <c r="AF932" s="17">
        <v>0.68307345285425602</v>
      </c>
    </row>
    <row r="933" spans="2:32" x14ac:dyDescent="0.5">
      <c r="B933" t="s">
        <v>230</v>
      </c>
      <c r="C933" s="17">
        <v>6.0335120935157797E-2</v>
      </c>
      <c r="D933" s="17">
        <v>6.6233870969709494E-2</v>
      </c>
      <c r="E933" s="17">
        <v>5.35713291579566E-2</v>
      </c>
      <c r="F933" s="17"/>
      <c r="G933" s="17">
        <v>0</v>
      </c>
      <c r="H933" s="17">
        <v>5.2277470310713399E-2</v>
      </c>
      <c r="I933" s="17">
        <v>5.1694854036844297E-2</v>
      </c>
      <c r="J933" s="17">
        <v>0</v>
      </c>
      <c r="K933" s="17">
        <v>0.13500403766872199</v>
      </c>
      <c r="L933" s="17">
        <v>0</v>
      </c>
      <c r="M933" s="17"/>
      <c r="N933" s="17">
        <v>0</v>
      </c>
      <c r="O933" s="17">
        <v>0</v>
      </c>
      <c r="P933" s="17">
        <v>0</v>
      </c>
      <c r="Q933" s="17">
        <v>0</v>
      </c>
      <c r="R933" s="17">
        <v>0</v>
      </c>
      <c r="S933" s="17">
        <v>0.23392363055034099</v>
      </c>
      <c r="T933" s="17">
        <v>0</v>
      </c>
      <c r="U933" s="17" t="s">
        <v>371</v>
      </c>
      <c r="V933" s="17">
        <v>0</v>
      </c>
      <c r="W933" s="17">
        <v>9.3930635762386E-2</v>
      </c>
      <c r="X933" s="17">
        <v>0.34284906534659798</v>
      </c>
      <c r="Y933" s="17">
        <v>0</v>
      </c>
      <c r="Z933" s="17">
        <v>0</v>
      </c>
      <c r="AA933" s="17" t="s">
        <v>371</v>
      </c>
      <c r="AB933" s="17">
        <v>0.161243309172869</v>
      </c>
      <c r="AC933" s="17">
        <v>0</v>
      </c>
      <c r="AD933" s="17"/>
      <c r="AE933" s="17">
        <v>7.6919455984427704E-2</v>
      </c>
      <c r="AF933" s="17">
        <v>4.3044400815000501E-2</v>
      </c>
    </row>
    <row r="934" spans="2:32" x14ac:dyDescent="0.5">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c r="AD934" s="17"/>
      <c r="AE934" s="17"/>
      <c r="AF934" s="17"/>
    </row>
    <row r="935" spans="2:32" x14ac:dyDescent="0.5">
      <c r="B935" s="6" t="s">
        <v>385</v>
      </c>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c r="AD935" s="17"/>
      <c r="AE935" s="17"/>
      <c r="AF935" s="17"/>
    </row>
    <row r="936" spans="2:32" x14ac:dyDescent="0.5">
      <c r="B936" s="24" t="s">
        <v>57</v>
      </c>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c r="AD936" s="17"/>
      <c r="AE936" s="17"/>
      <c r="AF936" s="17"/>
    </row>
    <row r="937" spans="2:32" x14ac:dyDescent="0.5">
      <c r="B937" t="s">
        <v>153</v>
      </c>
      <c r="C937" s="17">
        <v>0.38906475088152498</v>
      </c>
      <c r="D937" s="17">
        <v>0.33002944578745302</v>
      </c>
      <c r="E937" s="17">
        <v>0.44687698332136599</v>
      </c>
      <c r="F937" s="17"/>
      <c r="G937" s="17">
        <v>0.40834487171594702</v>
      </c>
      <c r="H937" s="17">
        <v>0.41947603621996998</v>
      </c>
      <c r="I937" s="17">
        <v>0.352108527790151</v>
      </c>
      <c r="J937" s="17">
        <v>0.37950693755263998</v>
      </c>
      <c r="K937" s="17">
        <v>0.42268235189698999</v>
      </c>
      <c r="L937" s="17">
        <v>0.36870987631667101</v>
      </c>
      <c r="M937" s="17"/>
      <c r="N937" s="17">
        <v>0.33263078317440797</v>
      </c>
      <c r="O937" s="17">
        <v>0.444021065799727</v>
      </c>
      <c r="P937" s="17">
        <v>0.54286503441356704</v>
      </c>
      <c r="Q937" s="17">
        <v>0.51444891159469797</v>
      </c>
      <c r="R937" s="17">
        <v>0.30794541738058301</v>
      </c>
      <c r="S937" s="17">
        <v>0.51172341137309796</v>
      </c>
      <c r="T937" s="17">
        <v>0.343183722711707</v>
      </c>
      <c r="U937" s="17">
        <v>0.18290749295773101</v>
      </c>
      <c r="V937" s="17">
        <v>0.32215210103846798</v>
      </c>
      <c r="W937" s="17">
        <v>0.42169597695272798</v>
      </c>
      <c r="X937" s="17">
        <v>0.31348929843297801</v>
      </c>
      <c r="Y937" s="17">
        <v>0.31063397674181797</v>
      </c>
      <c r="Z937" s="17">
        <v>0.26289046537147998</v>
      </c>
      <c r="AA937" s="17">
        <v>0.40434084526007802</v>
      </c>
      <c r="AB937" s="17">
        <v>0.58027751109633896</v>
      </c>
      <c r="AC937" s="17">
        <v>0.26677759168897403</v>
      </c>
      <c r="AD937" s="17"/>
      <c r="AE937" s="17">
        <v>0.41620574030998098</v>
      </c>
      <c r="AF937" s="17">
        <v>0.37669920547962399</v>
      </c>
    </row>
    <row r="938" spans="2:32" x14ac:dyDescent="0.5">
      <c r="B938" t="s">
        <v>377</v>
      </c>
      <c r="C938" s="17">
        <v>0.29591301659397801</v>
      </c>
      <c r="D938" s="17">
        <v>0.33747335671204698</v>
      </c>
      <c r="E938" s="17">
        <v>0.25538649777016698</v>
      </c>
      <c r="F938" s="17"/>
      <c r="G938" s="17">
        <v>0.49332734421817398</v>
      </c>
      <c r="H938" s="17">
        <v>0.45301775312751502</v>
      </c>
      <c r="I938" s="17">
        <v>0.301652748627731</v>
      </c>
      <c r="J938" s="17">
        <v>0.29017120570782601</v>
      </c>
      <c r="K938" s="17">
        <v>0.21818596436747301</v>
      </c>
      <c r="L938" s="17">
        <v>0.19379650820399999</v>
      </c>
      <c r="M938" s="17"/>
      <c r="N938" s="17">
        <v>0.28766579879121101</v>
      </c>
      <c r="O938" s="17">
        <v>0.31385137155312498</v>
      </c>
      <c r="P938" s="17">
        <v>0.19950505258555201</v>
      </c>
      <c r="Q938" s="17">
        <v>0.40407842061959698</v>
      </c>
      <c r="R938" s="17">
        <v>0.28517447162537202</v>
      </c>
      <c r="S938" s="17">
        <v>0.27993232600831103</v>
      </c>
      <c r="T938" s="17">
        <v>0.320703539071093</v>
      </c>
      <c r="U938" s="17">
        <v>0.23694210717386899</v>
      </c>
      <c r="V938" s="17">
        <v>0.23954044539410299</v>
      </c>
      <c r="W938" s="17">
        <v>0.30858145901110101</v>
      </c>
      <c r="X938" s="17">
        <v>0.31695816364902801</v>
      </c>
      <c r="Y938" s="17">
        <v>0.23090733757554799</v>
      </c>
      <c r="Z938" s="17">
        <v>0.33548077033053902</v>
      </c>
      <c r="AA938" s="17">
        <v>0.25178006867996999</v>
      </c>
      <c r="AB938" s="17">
        <v>0.25805902790562302</v>
      </c>
      <c r="AC938" s="17">
        <v>0.36892967153057499</v>
      </c>
      <c r="AD938" s="17"/>
      <c r="AE938" s="17">
        <v>0.34562573007837899</v>
      </c>
      <c r="AF938" s="17">
        <v>0.27326370171680597</v>
      </c>
    </row>
    <row r="939" spans="2:32" x14ac:dyDescent="0.5">
      <c r="B939" t="s">
        <v>378</v>
      </c>
      <c r="C939" s="17">
        <v>0.291552564201286</v>
      </c>
      <c r="D939" s="17">
        <v>0.27805632902612398</v>
      </c>
      <c r="E939" s="17">
        <v>0.30551890500652401</v>
      </c>
      <c r="F939" s="17"/>
      <c r="G939" s="17">
        <v>0.187090349749088</v>
      </c>
      <c r="H939" s="17">
        <v>0.232093231501669</v>
      </c>
      <c r="I939" s="17">
        <v>0.336781306497417</v>
      </c>
      <c r="J939" s="17">
        <v>0.287561256071931</v>
      </c>
      <c r="K939" s="17">
        <v>0.28804681292981799</v>
      </c>
      <c r="L939" s="17">
        <v>0.340160557985904</v>
      </c>
      <c r="M939" s="17"/>
      <c r="N939" s="17">
        <v>0.38909373671220299</v>
      </c>
      <c r="O939" s="17">
        <v>0.23477250824604101</v>
      </c>
      <c r="P939" s="17">
        <v>0.192830257703758</v>
      </c>
      <c r="Q939" s="17">
        <v>0.18711571303865099</v>
      </c>
      <c r="R939" s="17">
        <v>0.49575998592031001</v>
      </c>
      <c r="S939" s="17">
        <v>0.22902760680277001</v>
      </c>
      <c r="T939" s="17">
        <v>0.242961454718752</v>
      </c>
      <c r="U939" s="17">
        <v>0.55369120170820496</v>
      </c>
      <c r="V939" s="17">
        <v>0.32582051437321402</v>
      </c>
      <c r="W939" s="17">
        <v>0.26964839645097899</v>
      </c>
      <c r="X939" s="17">
        <v>0.35141781982496501</v>
      </c>
      <c r="Y939" s="17">
        <v>0.29952679545016903</v>
      </c>
      <c r="Z939" s="17">
        <v>0.31315029686547002</v>
      </c>
      <c r="AA939" s="17">
        <v>0.21480721029234801</v>
      </c>
      <c r="AB939" s="17">
        <v>0.382594517006839</v>
      </c>
      <c r="AC939" s="17">
        <v>0.21427133382510599</v>
      </c>
      <c r="AD939" s="17"/>
      <c r="AE939" s="17">
        <v>0.21907719920398699</v>
      </c>
      <c r="AF939" s="17">
        <v>0.32457263588127799</v>
      </c>
    </row>
    <row r="940" spans="2:32" x14ac:dyDescent="0.5">
      <c r="B940" t="s">
        <v>379</v>
      </c>
      <c r="C940" s="17">
        <v>0.24935108420252799</v>
      </c>
      <c r="D940" s="17">
        <v>0.290790643361025</v>
      </c>
      <c r="E940" s="17">
        <v>0.20876760364578201</v>
      </c>
      <c r="F940" s="17"/>
      <c r="G940" s="17">
        <v>0.15112609948713401</v>
      </c>
      <c r="H940" s="17">
        <v>0.24742984196325099</v>
      </c>
      <c r="I940" s="17">
        <v>0.198071894936073</v>
      </c>
      <c r="J940" s="17">
        <v>0.24865163110143201</v>
      </c>
      <c r="K940" s="17">
        <v>0.28860728451131801</v>
      </c>
      <c r="L940" s="17">
        <v>0.28568945548743002</v>
      </c>
      <c r="M940" s="17"/>
      <c r="N940" s="17">
        <v>0.24431844107848399</v>
      </c>
      <c r="O940" s="17">
        <v>0.27354416998774</v>
      </c>
      <c r="P940" s="17">
        <v>0.31616512118950801</v>
      </c>
      <c r="Q940" s="17">
        <v>0.303167312043229</v>
      </c>
      <c r="R940" s="17">
        <v>0.216883434210873</v>
      </c>
      <c r="S940" s="17">
        <v>0.22895526695495499</v>
      </c>
      <c r="T940" s="17">
        <v>0.23834938638966799</v>
      </c>
      <c r="U940" s="17">
        <v>3.7591816759164398E-2</v>
      </c>
      <c r="V940" s="17">
        <v>0.18149270458782901</v>
      </c>
      <c r="W940" s="17">
        <v>0.283732275519889</v>
      </c>
      <c r="X940" s="17">
        <v>0.16322860286110399</v>
      </c>
      <c r="Y940" s="17">
        <v>0.14503327807081901</v>
      </c>
      <c r="Z940" s="17">
        <v>0.257346737342665</v>
      </c>
      <c r="AA940" s="17">
        <v>0.22866437444663601</v>
      </c>
      <c r="AB940" s="17">
        <v>0.22479673450374199</v>
      </c>
      <c r="AC940" s="17">
        <v>0.38100415791787601</v>
      </c>
      <c r="AD940" s="17"/>
      <c r="AE940" s="17">
        <v>0.35263745270831998</v>
      </c>
      <c r="AF940" s="17">
        <v>0.20229339374792399</v>
      </c>
    </row>
    <row r="941" spans="2:32" x14ac:dyDescent="0.5">
      <c r="B941" t="s">
        <v>380</v>
      </c>
      <c r="C941" s="17">
        <v>0.203347966396318</v>
      </c>
      <c r="D941" s="17">
        <v>0.224440128307446</v>
      </c>
      <c r="E941" s="17">
        <v>0.18395960754079199</v>
      </c>
      <c r="F941" s="17"/>
      <c r="G941" s="17">
        <v>0.156845440207594</v>
      </c>
      <c r="H941" s="17">
        <v>0.20143981290750099</v>
      </c>
      <c r="I941" s="17">
        <v>0.188426727277439</v>
      </c>
      <c r="J941" s="17">
        <v>0.19470568161153101</v>
      </c>
      <c r="K941" s="17">
        <v>0.207152463245379</v>
      </c>
      <c r="L941" s="17">
        <v>0.23132895324204999</v>
      </c>
      <c r="M941" s="17"/>
      <c r="N941" s="17">
        <v>0.17450357022674201</v>
      </c>
      <c r="O941" s="17">
        <v>0.215000046966352</v>
      </c>
      <c r="P941" s="17">
        <v>0.192431801808289</v>
      </c>
      <c r="Q941" s="17">
        <v>0.116236400786926</v>
      </c>
      <c r="R941" s="17">
        <v>9.1061983169710106E-2</v>
      </c>
      <c r="S941" s="17">
        <v>0.110201429445124</v>
      </c>
      <c r="T941" s="17">
        <v>0.173182021670163</v>
      </c>
      <c r="U941" s="17">
        <v>7.5183633518328796E-2</v>
      </c>
      <c r="V941" s="17">
        <v>0.23746039321950399</v>
      </c>
      <c r="W941" s="17">
        <v>0.26712859032682001</v>
      </c>
      <c r="X941" s="17">
        <v>0.190395257039359</v>
      </c>
      <c r="Y941" s="17">
        <v>0</v>
      </c>
      <c r="Z941" s="17">
        <v>0.215891361823318</v>
      </c>
      <c r="AA941" s="17">
        <v>0.17580684446141101</v>
      </c>
      <c r="AB941" s="17">
        <v>0.192659248128321</v>
      </c>
      <c r="AC941" s="17">
        <v>0.17607646920058501</v>
      </c>
      <c r="AD941" s="17"/>
      <c r="AE941" s="17">
        <v>0.20718668481917299</v>
      </c>
      <c r="AF941" s="17">
        <v>0.20159903063743301</v>
      </c>
    </row>
    <row r="942" spans="2:32" x14ac:dyDescent="0.5">
      <c r="B942" t="s">
        <v>381</v>
      </c>
      <c r="C942" s="17">
        <v>0.200092991982323</v>
      </c>
      <c r="D942" s="17">
        <v>0.231998211523846</v>
      </c>
      <c r="E942" s="17">
        <v>0.170367246050139</v>
      </c>
      <c r="F942" s="17"/>
      <c r="G942" s="17">
        <v>0.189903254249292</v>
      </c>
      <c r="H942" s="17">
        <v>0.16887472098905601</v>
      </c>
      <c r="I942" s="17">
        <v>0.191030732276286</v>
      </c>
      <c r="J942" s="17">
        <v>0.19520603310968199</v>
      </c>
      <c r="K942" s="17">
        <v>0.26357293281651201</v>
      </c>
      <c r="L942" s="17">
        <v>0.18551608577918299</v>
      </c>
      <c r="M942" s="17"/>
      <c r="N942" s="17">
        <v>0.193041881798137</v>
      </c>
      <c r="O942" s="17">
        <v>0.17881250392374201</v>
      </c>
      <c r="P942" s="17">
        <v>0.23142795418822701</v>
      </c>
      <c r="Q942" s="17">
        <v>0.185033065217863</v>
      </c>
      <c r="R942" s="17">
        <v>9.1061983169710106E-2</v>
      </c>
      <c r="S942" s="17">
        <v>0.46112397961467999</v>
      </c>
      <c r="T942" s="17">
        <v>0.29039825724652502</v>
      </c>
      <c r="U942" s="17">
        <v>0</v>
      </c>
      <c r="V942" s="17">
        <v>0.27467587896838103</v>
      </c>
      <c r="W942" s="17">
        <v>0.206060091875819</v>
      </c>
      <c r="X942" s="17">
        <v>0.12962312852684801</v>
      </c>
      <c r="Y942" s="17">
        <v>0.231167630000114</v>
      </c>
      <c r="Z942" s="17">
        <v>0.17048686016675399</v>
      </c>
      <c r="AA942" s="17">
        <v>0.132578368467242</v>
      </c>
      <c r="AB942" s="17">
        <v>0.10880176753533401</v>
      </c>
      <c r="AC942" s="17">
        <v>6.53687693008074E-2</v>
      </c>
      <c r="AD942" s="17"/>
      <c r="AE942" s="17">
        <v>0.24889699074177299</v>
      </c>
      <c r="AF942" s="17">
        <v>0.17785769123747899</v>
      </c>
    </row>
    <row r="943" spans="2:32" x14ac:dyDescent="0.5">
      <c r="B943" t="s">
        <v>382</v>
      </c>
      <c r="C943" s="17">
        <v>0.15248526156428599</v>
      </c>
      <c r="D943" s="17">
        <v>0.16583364954420299</v>
      </c>
      <c r="E943" s="17">
        <v>0.13836748400915</v>
      </c>
      <c r="F943" s="17"/>
      <c r="G943" s="17">
        <v>0.15377229139679399</v>
      </c>
      <c r="H943" s="17">
        <v>0.16608735209244599</v>
      </c>
      <c r="I943" s="17">
        <v>0.105020530296425</v>
      </c>
      <c r="J943" s="17">
        <v>0.14108761246204499</v>
      </c>
      <c r="K943" s="17">
        <v>0.16284445019672</v>
      </c>
      <c r="L943" s="17">
        <v>0.17107186513474701</v>
      </c>
      <c r="M943" s="17"/>
      <c r="N943" s="17">
        <v>9.9840379738323104E-2</v>
      </c>
      <c r="O943" s="17">
        <v>0.206380677209791</v>
      </c>
      <c r="P943" s="17">
        <v>0.27078420698250999</v>
      </c>
      <c r="Q943" s="17">
        <v>6.1655162848251101E-2</v>
      </c>
      <c r="R943" s="17">
        <v>0</v>
      </c>
      <c r="S943" s="17">
        <v>0.341916516773484</v>
      </c>
      <c r="T943" s="17">
        <v>0.148030592304257</v>
      </c>
      <c r="U943" s="17">
        <v>4.8724435358132902E-2</v>
      </c>
      <c r="V943" s="17">
        <v>6.9507625548098306E-2</v>
      </c>
      <c r="W943" s="17">
        <v>0.16818857388748301</v>
      </c>
      <c r="X943" s="17">
        <v>8.9526511249454502E-2</v>
      </c>
      <c r="Y943" s="17">
        <v>0.14503327807081901</v>
      </c>
      <c r="Z943" s="17">
        <v>0.137605787143116</v>
      </c>
      <c r="AA943" s="17">
        <v>6.7839911054546106E-2</v>
      </c>
      <c r="AB943" s="17">
        <v>0.28118828455092398</v>
      </c>
      <c r="AC943" s="17">
        <v>0.21380177218086199</v>
      </c>
      <c r="AD943" s="17"/>
      <c r="AE943" s="17">
        <v>0.121049561266556</v>
      </c>
      <c r="AF943" s="17">
        <v>0.16680749474214601</v>
      </c>
    </row>
    <row r="944" spans="2:32" x14ac:dyDescent="0.5">
      <c r="B944" t="s">
        <v>383</v>
      </c>
      <c r="C944" s="17">
        <v>0.136600956621025</v>
      </c>
      <c r="D944" s="17">
        <v>0.13025482173040501</v>
      </c>
      <c r="E944" s="17">
        <v>0.14140169027973801</v>
      </c>
      <c r="F944" s="17"/>
      <c r="G944" s="17">
        <v>0.183308776198816</v>
      </c>
      <c r="H944" s="17">
        <v>0.201730342020468</v>
      </c>
      <c r="I944" s="17">
        <v>0.134710522364133</v>
      </c>
      <c r="J944" s="17">
        <v>0.169774530361917</v>
      </c>
      <c r="K944" s="17">
        <v>0.12459568400922701</v>
      </c>
      <c r="L944" s="17">
        <v>7.2098697347218202E-2</v>
      </c>
      <c r="M944" s="17"/>
      <c r="N944" s="17">
        <v>0.105442466295243</v>
      </c>
      <c r="O944" s="17">
        <v>0.13574761550842199</v>
      </c>
      <c r="P944" s="17">
        <v>0.122536214860756</v>
      </c>
      <c r="Q944" s="17">
        <v>0.21183993754369701</v>
      </c>
      <c r="R944" s="17">
        <v>0</v>
      </c>
      <c r="S944" s="17">
        <v>7.5563243118192902E-2</v>
      </c>
      <c r="T944" s="17">
        <v>0.170215214024213</v>
      </c>
      <c r="U944" s="17">
        <v>4.4418295021197998E-2</v>
      </c>
      <c r="V944" s="17">
        <v>0.12755145351609601</v>
      </c>
      <c r="W944" s="17">
        <v>0.13985135883285901</v>
      </c>
      <c r="X944" s="17">
        <v>0.15407501687064401</v>
      </c>
      <c r="Y944" s="17">
        <v>0.218775143777066</v>
      </c>
      <c r="Z944" s="17">
        <v>0.122305288305139</v>
      </c>
      <c r="AA944" s="17">
        <v>0.137538648751862</v>
      </c>
      <c r="AB944" s="17">
        <v>0.183377686448816</v>
      </c>
      <c r="AC944" s="17">
        <v>0.20085895102534901</v>
      </c>
      <c r="AD944" s="17"/>
      <c r="AE944" s="17">
        <v>0.12814568410632701</v>
      </c>
      <c r="AF944" s="17">
        <v>0.140453213239803</v>
      </c>
    </row>
    <row r="945" spans="2:32" x14ac:dyDescent="0.5">
      <c r="B945" t="s">
        <v>384</v>
      </c>
      <c r="C945" s="17">
        <v>5.3970046949287399E-2</v>
      </c>
      <c r="D945" s="17">
        <v>5.6836666253100201E-2</v>
      </c>
      <c r="E945" s="17">
        <v>5.1432431908876197E-2</v>
      </c>
      <c r="F945" s="17"/>
      <c r="G945" s="17">
        <v>0.100030350055074</v>
      </c>
      <c r="H945" s="17">
        <v>6.6866393998404397E-2</v>
      </c>
      <c r="I945" s="17">
        <v>7.6672246313930104E-2</v>
      </c>
      <c r="J945" s="17">
        <v>4.5554583003042201E-2</v>
      </c>
      <c r="K945" s="17">
        <v>2.9821687216796799E-2</v>
      </c>
      <c r="L945" s="17">
        <v>4.03056264759106E-2</v>
      </c>
      <c r="M945" s="17"/>
      <c r="N945" s="17">
        <v>4.1428914232705699E-2</v>
      </c>
      <c r="O945" s="17">
        <v>7.7691745668239401E-2</v>
      </c>
      <c r="P945" s="17">
        <v>8.0453411202211306E-2</v>
      </c>
      <c r="Q945" s="17">
        <v>6.0695226603435203E-2</v>
      </c>
      <c r="R945" s="17">
        <v>0</v>
      </c>
      <c r="S945" s="17">
        <v>7.8488384271766201E-2</v>
      </c>
      <c r="T945" s="17">
        <v>7.5837446479962795E-2</v>
      </c>
      <c r="U945" s="17">
        <v>0</v>
      </c>
      <c r="V945" s="17">
        <v>3.9834992368642803E-2</v>
      </c>
      <c r="W945" s="17">
        <v>4.9584763455015599E-2</v>
      </c>
      <c r="X945" s="17">
        <v>7.7488761574668899E-2</v>
      </c>
      <c r="Y945" s="17">
        <v>8.0018530977878893E-2</v>
      </c>
      <c r="Z945" s="17">
        <v>3.5861310916948101E-2</v>
      </c>
      <c r="AA945" s="17">
        <v>0</v>
      </c>
      <c r="AB945" s="17">
        <v>0</v>
      </c>
      <c r="AC945" s="17">
        <v>8.6301713642220806E-2</v>
      </c>
      <c r="AD945" s="17"/>
      <c r="AE945" s="17">
        <v>7.9950440404635503E-2</v>
      </c>
      <c r="AF945" s="17">
        <v>4.2133273802964298E-2</v>
      </c>
    </row>
    <row r="946" spans="2:32" x14ac:dyDescent="0.5">
      <c r="B946" t="s">
        <v>75</v>
      </c>
      <c r="C946" s="17">
        <v>7.9946054916876803E-3</v>
      </c>
      <c r="D946" s="17">
        <v>3.5976872352598598E-3</v>
      </c>
      <c r="E946" s="17">
        <v>1.2222786716850601E-2</v>
      </c>
      <c r="F946" s="17"/>
      <c r="G946" s="17">
        <v>0</v>
      </c>
      <c r="H946" s="17">
        <v>0</v>
      </c>
      <c r="I946" s="17">
        <v>6.9409360918130901E-3</v>
      </c>
      <c r="J946" s="17">
        <v>2.5076085603100599E-2</v>
      </c>
      <c r="K946" s="17">
        <v>4.9318602276199599E-3</v>
      </c>
      <c r="L946" s="17">
        <v>7.24237832854674E-3</v>
      </c>
      <c r="M946" s="17"/>
      <c r="N946" s="17">
        <v>8.3553855962649505E-3</v>
      </c>
      <c r="O946" s="17">
        <v>5.3927729521803403E-3</v>
      </c>
      <c r="P946" s="17">
        <v>0</v>
      </c>
      <c r="Q946" s="17">
        <v>0</v>
      </c>
      <c r="R946" s="17">
        <v>0</v>
      </c>
      <c r="S946" s="17">
        <v>0</v>
      </c>
      <c r="T946" s="17">
        <v>2.3770624520181499E-2</v>
      </c>
      <c r="U946" s="17">
        <v>0</v>
      </c>
      <c r="V946" s="17">
        <v>0</v>
      </c>
      <c r="W946" s="17">
        <v>1.00978419808025E-2</v>
      </c>
      <c r="X946" s="17">
        <v>2.0454947251866799E-2</v>
      </c>
      <c r="Y946" s="17">
        <v>8.6134351929294001E-2</v>
      </c>
      <c r="Z946" s="17">
        <v>0</v>
      </c>
      <c r="AA946" s="17">
        <v>0</v>
      </c>
      <c r="AB946" s="17">
        <v>0</v>
      </c>
      <c r="AC946" s="17">
        <v>0</v>
      </c>
      <c r="AD946" s="17"/>
      <c r="AE946" s="17">
        <v>1.9930763752311301E-2</v>
      </c>
      <c r="AF946" s="17">
        <v>2.55644314004984E-3</v>
      </c>
    </row>
    <row r="947" spans="2:32" x14ac:dyDescent="0.5">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c r="AD947" s="17"/>
      <c r="AE947" s="17"/>
      <c r="AF947" s="17"/>
    </row>
    <row r="948" spans="2:32" x14ac:dyDescent="0.5">
      <c r="B948" s="6" t="s">
        <v>386</v>
      </c>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c r="AD948" s="17"/>
      <c r="AE948" s="17"/>
      <c r="AF948" s="17"/>
    </row>
    <row r="949" spans="2:32" x14ac:dyDescent="0.5">
      <c r="B949" s="24" t="s">
        <v>57</v>
      </c>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c r="AD949" s="17"/>
      <c r="AE949" s="17"/>
      <c r="AF949" s="17"/>
    </row>
    <row r="950" spans="2:32" x14ac:dyDescent="0.5">
      <c r="B950" t="s">
        <v>381</v>
      </c>
      <c r="C950" s="17">
        <v>0.58121196070360404</v>
      </c>
      <c r="D950" s="17">
        <v>0.57097706605399401</v>
      </c>
      <c r="E950" s="17">
        <v>0.58943556000257202</v>
      </c>
      <c r="F950" s="17"/>
      <c r="G950" s="17">
        <v>0.57352984595466105</v>
      </c>
      <c r="H950" s="17">
        <v>0.59113600279928102</v>
      </c>
      <c r="I950" s="17">
        <v>0.51746437611283702</v>
      </c>
      <c r="J950" s="17">
        <v>0.54941550068623202</v>
      </c>
      <c r="K950" s="17">
        <v>0.61483236211584102</v>
      </c>
      <c r="L950" s="17">
        <v>0.61080947318933798</v>
      </c>
      <c r="M950" s="17"/>
      <c r="N950" s="17">
        <v>0.54939274377592995</v>
      </c>
      <c r="O950" s="17">
        <v>0.63144806124501796</v>
      </c>
      <c r="P950" s="17">
        <v>0.66234901846323702</v>
      </c>
      <c r="Q950" s="17">
        <v>0.52072550220269898</v>
      </c>
      <c r="R950" s="17">
        <v>0.524876614154694</v>
      </c>
      <c r="S950" s="17">
        <v>0.73613057996498299</v>
      </c>
      <c r="T950" s="17">
        <v>0.49684534566583499</v>
      </c>
      <c r="U950" s="17">
        <v>0.58572648887326395</v>
      </c>
      <c r="V950" s="17">
        <v>0.52190651186246595</v>
      </c>
      <c r="W950" s="17">
        <v>0.60871779363629996</v>
      </c>
      <c r="X950" s="17">
        <v>0.524102456635134</v>
      </c>
      <c r="Y950" s="17">
        <v>0.54004894347169696</v>
      </c>
      <c r="Z950" s="17">
        <v>0.54546807696245203</v>
      </c>
      <c r="AA950" s="17">
        <v>0.57890511589473204</v>
      </c>
      <c r="AB950" s="17">
        <v>0.55688705536437999</v>
      </c>
      <c r="AC950" s="17">
        <v>0.72133591478867498</v>
      </c>
      <c r="AD950" s="17"/>
      <c r="AE950" s="17">
        <v>0.62218668278307399</v>
      </c>
      <c r="AF950" s="17">
        <v>0.56254371032387496</v>
      </c>
    </row>
    <row r="951" spans="2:32" x14ac:dyDescent="0.5">
      <c r="B951" t="s">
        <v>153</v>
      </c>
      <c r="C951" s="17">
        <v>0.491616767644801</v>
      </c>
      <c r="D951" s="17">
        <v>0.46511094730401098</v>
      </c>
      <c r="E951" s="17">
        <v>0.515045871791868</v>
      </c>
      <c r="F951" s="17"/>
      <c r="G951" s="17">
        <v>0.57032546329548295</v>
      </c>
      <c r="H951" s="17">
        <v>0.52704586689576804</v>
      </c>
      <c r="I951" s="17">
        <v>0.43304166583849302</v>
      </c>
      <c r="J951" s="17">
        <v>0.543631697262552</v>
      </c>
      <c r="K951" s="17">
        <v>0.478654761098808</v>
      </c>
      <c r="L951" s="17">
        <v>0.45421586426230598</v>
      </c>
      <c r="M951" s="17"/>
      <c r="N951" s="17">
        <v>0.45540538313345302</v>
      </c>
      <c r="O951" s="17">
        <v>0.48738693933302601</v>
      </c>
      <c r="P951" s="17">
        <v>0.57514595070327201</v>
      </c>
      <c r="Q951" s="17">
        <v>0.46496685489446798</v>
      </c>
      <c r="R951" s="17">
        <v>0.31012752562402801</v>
      </c>
      <c r="S951" s="17">
        <v>0.66057563862333701</v>
      </c>
      <c r="T951" s="17">
        <v>0.49857893474211501</v>
      </c>
      <c r="U951" s="17">
        <v>0.63873083552435705</v>
      </c>
      <c r="V951" s="17">
        <v>0.438483135444935</v>
      </c>
      <c r="W951" s="17">
        <v>0.47340536298121499</v>
      </c>
      <c r="X951" s="17">
        <v>0.44136488226564002</v>
      </c>
      <c r="Y951" s="17">
        <v>0.38095620891901599</v>
      </c>
      <c r="Z951" s="17">
        <v>0.56510547703990599</v>
      </c>
      <c r="AA951" s="17">
        <v>0.53959631389528495</v>
      </c>
      <c r="AB951" s="17">
        <v>0.50625058859997196</v>
      </c>
      <c r="AC951" s="17">
        <v>0.66549649540035105</v>
      </c>
      <c r="AD951" s="17"/>
      <c r="AE951" s="17">
        <v>0.52397855491685996</v>
      </c>
      <c r="AF951" s="17">
        <v>0.47687260546699201</v>
      </c>
    </row>
    <row r="952" spans="2:32" x14ac:dyDescent="0.5">
      <c r="B952" t="s">
        <v>380</v>
      </c>
      <c r="C952" s="17">
        <v>0.46471532743140198</v>
      </c>
      <c r="D952" s="17">
        <v>0.46396739426122802</v>
      </c>
      <c r="E952" s="17">
        <v>0.46344879062834898</v>
      </c>
      <c r="F952" s="17"/>
      <c r="G952" s="17">
        <v>0.54824937463596501</v>
      </c>
      <c r="H952" s="17">
        <v>0.57138281020190895</v>
      </c>
      <c r="I952" s="17">
        <v>0.38189529544664202</v>
      </c>
      <c r="J952" s="17">
        <v>0.39827932055632398</v>
      </c>
      <c r="K952" s="17">
        <v>0.45383935880947102</v>
      </c>
      <c r="L952" s="17">
        <v>0.47166117425670601</v>
      </c>
      <c r="M952" s="17"/>
      <c r="N952" s="17">
        <v>0.43360258822498998</v>
      </c>
      <c r="O952" s="17">
        <v>0.50415417319922695</v>
      </c>
      <c r="P952" s="17">
        <v>0.43032574381562499</v>
      </c>
      <c r="Q952" s="17">
        <v>0.56967653613538005</v>
      </c>
      <c r="R952" s="17">
        <v>0.428171791347914</v>
      </c>
      <c r="S952" s="17">
        <v>0.42540999091340098</v>
      </c>
      <c r="T952" s="17">
        <v>0.39491891956536301</v>
      </c>
      <c r="U952" s="17">
        <v>0.59638121526111798</v>
      </c>
      <c r="V952" s="17">
        <v>0.38784736311198398</v>
      </c>
      <c r="W952" s="17">
        <v>0.51154737334378397</v>
      </c>
      <c r="X952" s="17">
        <v>0.35339453635021301</v>
      </c>
      <c r="Y952" s="17">
        <v>0.38431228865445199</v>
      </c>
      <c r="Z952" s="17">
        <v>0.35669386840471201</v>
      </c>
      <c r="AA952" s="17">
        <v>0.48690243445932202</v>
      </c>
      <c r="AB952" s="17">
        <v>0.66600872085511398</v>
      </c>
      <c r="AC952" s="17">
        <v>0.52697097515071101</v>
      </c>
      <c r="AD952" s="17"/>
      <c r="AE952" s="17">
        <v>0.49364456785678001</v>
      </c>
      <c r="AF952" s="17">
        <v>0.45153504758694302</v>
      </c>
    </row>
    <row r="953" spans="2:32" x14ac:dyDescent="0.5">
      <c r="B953" t="s">
        <v>379</v>
      </c>
      <c r="C953" s="17">
        <v>0.40074194080549502</v>
      </c>
      <c r="D953" s="17">
        <v>0.432155888430729</v>
      </c>
      <c r="E953" s="17">
        <v>0.36852743809495497</v>
      </c>
      <c r="F953" s="17"/>
      <c r="G953" s="17">
        <v>0.42025559753088498</v>
      </c>
      <c r="H953" s="17">
        <v>0.53893834062593204</v>
      </c>
      <c r="I953" s="17">
        <v>0.37185907203697199</v>
      </c>
      <c r="J953" s="17">
        <v>0.40617290403205503</v>
      </c>
      <c r="K953" s="17">
        <v>0.37862741760662599</v>
      </c>
      <c r="L953" s="17">
        <v>0.343272972359984</v>
      </c>
      <c r="M953" s="17"/>
      <c r="N953" s="17">
        <v>0.34358616703155698</v>
      </c>
      <c r="O953" s="17">
        <v>0.46259982170095698</v>
      </c>
      <c r="P953" s="17">
        <v>0.42442748273217201</v>
      </c>
      <c r="Q953" s="17">
        <v>0.40407734441119803</v>
      </c>
      <c r="R953" s="17">
        <v>0.32082112836420101</v>
      </c>
      <c r="S953" s="17">
        <v>0.34616650461938903</v>
      </c>
      <c r="T953" s="17">
        <v>0.38386733175849103</v>
      </c>
      <c r="U953" s="17">
        <v>0.44499871771506799</v>
      </c>
      <c r="V953" s="17">
        <v>0.40466737742742598</v>
      </c>
      <c r="W953" s="17">
        <v>0.41169744433324701</v>
      </c>
      <c r="X953" s="17">
        <v>0.28321825667601402</v>
      </c>
      <c r="Y953" s="17">
        <v>0.38970818031662102</v>
      </c>
      <c r="Z953" s="17">
        <v>0.46037143408560999</v>
      </c>
      <c r="AA953" s="17">
        <v>0.54208214279549605</v>
      </c>
      <c r="AB953" s="17">
        <v>0.28627193749664898</v>
      </c>
      <c r="AC953" s="17">
        <v>0.384650052258241</v>
      </c>
      <c r="AD953" s="17"/>
      <c r="AE953" s="17">
        <v>0.44555208208740898</v>
      </c>
      <c r="AF953" s="17">
        <v>0.38032625780514601</v>
      </c>
    </row>
    <row r="954" spans="2:32" x14ac:dyDescent="0.5">
      <c r="B954" t="s">
        <v>383</v>
      </c>
      <c r="C954" s="17">
        <v>0.39603489688263599</v>
      </c>
      <c r="D954" s="17">
        <v>0.41924249465422903</v>
      </c>
      <c r="E954" s="17">
        <v>0.37357489104313801</v>
      </c>
      <c r="F954" s="17"/>
      <c r="G954" s="17">
        <v>0.40426181925788801</v>
      </c>
      <c r="H954" s="17">
        <v>0.46515937239633398</v>
      </c>
      <c r="I954" s="17">
        <v>0.39288148779756499</v>
      </c>
      <c r="J954" s="17">
        <v>0.36996805385224002</v>
      </c>
      <c r="K954" s="17">
        <v>0.44581205127852502</v>
      </c>
      <c r="L954" s="17">
        <v>0.33727327981745098</v>
      </c>
      <c r="M954" s="17"/>
      <c r="N954" s="17">
        <v>0.309726002667495</v>
      </c>
      <c r="O954" s="17">
        <v>0.449596443895243</v>
      </c>
      <c r="P954" s="17">
        <v>0.30717516675536499</v>
      </c>
      <c r="Q954" s="17">
        <v>0.54588906741774301</v>
      </c>
      <c r="R954" s="17">
        <v>0.428171791347914</v>
      </c>
      <c r="S954" s="17">
        <v>0.38644091627474503</v>
      </c>
      <c r="T954" s="17">
        <v>0.35422176495069402</v>
      </c>
      <c r="U954" s="17">
        <v>0.30519628513014502</v>
      </c>
      <c r="V954" s="17">
        <v>0.44739226902718598</v>
      </c>
      <c r="W954" s="17">
        <v>0.42046423108478898</v>
      </c>
      <c r="X954" s="17">
        <v>0.33426543778048901</v>
      </c>
      <c r="Y954" s="17">
        <v>0.38343151504498901</v>
      </c>
      <c r="Z954" s="17">
        <v>0.45651039034443402</v>
      </c>
      <c r="AA954" s="17">
        <v>0.34391570408562799</v>
      </c>
      <c r="AB954" s="17">
        <v>0.33230130582831802</v>
      </c>
      <c r="AC954" s="17">
        <v>0.43357065208201701</v>
      </c>
      <c r="AD954" s="17"/>
      <c r="AE954" s="17">
        <v>0.37378984574708601</v>
      </c>
      <c r="AF954" s="17">
        <v>0.40616983284395702</v>
      </c>
    </row>
    <row r="955" spans="2:32" x14ac:dyDescent="0.5">
      <c r="B955" t="s">
        <v>377</v>
      </c>
      <c r="C955" s="17">
        <v>0.38344384200821702</v>
      </c>
      <c r="D955" s="17">
        <v>0.437014829862309</v>
      </c>
      <c r="E955" s="17">
        <v>0.33000766734207299</v>
      </c>
      <c r="F955" s="17"/>
      <c r="G955" s="17">
        <v>0.375986593168536</v>
      </c>
      <c r="H955" s="17">
        <v>0.45271353856989699</v>
      </c>
      <c r="I955" s="17">
        <v>0.356659859977208</v>
      </c>
      <c r="J955" s="17">
        <v>0.36667980356965502</v>
      </c>
      <c r="K955" s="17">
        <v>0.39114186237565302</v>
      </c>
      <c r="L955" s="17">
        <v>0.366614171214238</v>
      </c>
      <c r="M955" s="17"/>
      <c r="N955" s="17">
        <v>0.312736176756438</v>
      </c>
      <c r="O955" s="17">
        <v>0.451897768125056</v>
      </c>
      <c r="P955" s="17">
        <v>0.47851841220728403</v>
      </c>
      <c r="Q955" s="17">
        <v>0.277704848486095</v>
      </c>
      <c r="R955" s="17">
        <v>0.32082112836420101</v>
      </c>
      <c r="S955" s="17">
        <v>0.49996644435995402</v>
      </c>
      <c r="T955" s="17">
        <v>0.37884535816668402</v>
      </c>
      <c r="U955" s="17">
        <v>0.42994207924467898</v>
      </c>
      <c r="V955" s="17">
        <v>0.40193623477961599</v>
      </c>
      <c r="W955" s="17">
        <v>0.44550059433122802</v>
      </c>
      <c r="X955" s="17">
        <v>0.243626041639359</v>
      </c>
      <c r="Y955" s="17">
        <v>0.238987118772024</v>
      </c>
      <c r="Z955" s="17">
        <v>0.32599942835448797</v>
      </c>
      <c r="AA955" s="17">
        <v>0.40857871545951502</v>
      </c>
      <c r="AB955" s="17">
        <v>0.18550111105182801</v>
      </c>
      <c r="AC955" s="17">
        <v>0.28936702808642201</v>
      </c>
      <c r="AD955" s="17"/>
      <c r="AE955" s="17">
        <v>0.43585596336916499</v>
      </c>
      <c r="AF955" s="17">
        <v>0.35956466590053598</v>
      </c>
    </row>
    <row r="956" spans="2:32" x14ac:dyDescent="0.5">
      <c r="B956" t="s">
        <v>384</v>
      </c>
      <c r="C956" s="17">
        <v>0.34331270653596502</v>
      </c>
      <c r="D956" s="17">
        <v>0.33689599728244601</v>
      </c>
      <c r="E956" s="17">
        <v>0.34701002890469101</v>
      </c>
      <c r="F956" s="17"/>
      <c r="G956" s="17">
        <v>0.39481063188545801</v>
      </c>
      <c r="H956" s="17">
        <v>0.38267353615230398</v>
      </c>
      <c r="I956" s="17">
        <v>0.282981557225636</v>
      </c>
      <c r="J956" s="17">
        <v>0.34072583874093998</v>
      </c>
      <c r="K956" s="17">
        <v>0.3623570232569</v>
      </c>
      <c r="L956" s="17">
        <v>0.32593617400366998</v>
      </c>
      <c r="M956" s="17"/>
      <c r="N956" s="17">
        <v>0.28188296489787101</v>
      </c>
      <c r="O956" s="17">
        <v>0.39836621089963897</v>
      </c>
      <c r="P956" s="17">
        <v>0.40707937836642399</v>
      </c>
      <c r="Q956" s="17">
        <v>0.42407951059166199</v>
      </c>
      <c r="R956" s="17">
        <v>0.428171791347914</v>
      </c>
      <c r="S956" s="17">
        <v>0.30177394357923398</v>
      </c>
      <c r="T956" s="17">
        <v>0.30520746879412602</v>
      </c>
      <c r="U956" s="17">
        <v>0.36876469875060502</v>
      </c>
      <c r="V956" s="17">
        <v>0.31027130132977998</v>
      </c>
      <c r="W956" s="17">
        <v>0.34939268171877602</v>
      </c>
      <c r="X956" s="17">
        <v>0.380617413780169</v>
      </c>
      <c r="Y956" s="17">
        <v>0.29729716311569498</v>
      </c>
      <c r="Z956" s="17">
        <v>0.276275012937165</v>
      </c>
      <c r="AA956" s="17">
        <v>0.32303464860810199</v>
      </c>
      <c r="AB956" s="17">
        <v>0.292495179338225</v>
      </c>
      <c r="AC956" s="17">
        <v>0.46345360944101399</v>
      </c>
      <c r="AD956" s="17"/>
      <c r="AE956" s="17">
        <v>0.38203909642772499</v>
      </c>
      <c r="AF956" s="17">
        <v>0.32566880546446503</v>
      </c>
    </row>
    <row r="957" spans="2:32" x14ac:dyDescent="0.5">
      <c r="B957" t="s">
        <v>382</v>
      </c>
      <c r="C957" s="17">
        <v>0.30266435931733698</v>
      </c>
      <c r="D957" s="17">
        <v>0.33061885053697398</v>
      </c>
      <c r="E957" s="17">
        <v>0.27339035641430898</v>
      </c>
      <c r="F957" s="17"/>
      <c r="G957" s="17">
        <v>0.32000462061964302</v>
      </c>
      <c r="H957" s="17">
        <v>0.39133667568675301</v>
      </c>
      <c r="I957" s="17">
        <v>0.29116797937904598</v>
      </c>
      <c r="J957" s="17">
        <v>0.293833874812436</v>
      </c>
      <c r="K957" s="17">
        <v>0.32852149515029</v>
      </c>
      <c r="L957" s="17">
        <v>0.24012229970072699</v>
      </c>
      <c r="M957" s="17"/>
      <c r="N957" s="17">
        <v>0.31324328948086999</v>
      </c>
      <c r="O957" s="17">
        <v>0.30003323909336599</v>
      </c>
      <c r="P957" s="17">
        <v>0.41914734384702301</v>
      </c>
      <c r="Q957" s="17">
        <v>0.216136304425876</v>
      </c>
      <c r="R957" s="17">
        <v>0.109532771227159</v>
      </c>
      <c r="S957" s="17">
        <v>0.34748259584798302</v>
      </c>
      <c r="T957" s="17">
        <v>0.20687948622689201</v>
      </c>
      <c r="U957" s="17">
        <v>0.45766769618192199</v>
      </c>
      <c r="V957" s="17">
        <v>0.26744004004222099</v>
      </c>
      <c r="W957" s="17">
        <v>0.33088822938287599</v>
      </c>
      <c r="X957" s="17">
        <v>0.22666351377291999</v>
      </c>
      <c r="Y957" s="17">
        <v>0.30721434321276903</v>
      </c>
      <c r="Z957" s="17">
        <v>0.30133056888959697</v>
      </c>
      <c r="AA957" s="17">
        <v>0.340963793459996</v>
      </c>
      <c r="AB957" s="17">
        <v>0.29700921070310199</v>
      </c>
      <c r="AC957" s="17">
        <v>0.36349498205535902</v>
      </c>
      <c r="AD957" s="17"/>
      <c r="AE957" s="17">
        <v>0.32164933906375198</v>
      </c>
      <c r="AF957" s="17">
        <v>0.29401472516795102</v>
      </c>
    </row>
    <row r="958" spans="2:32" x14ac:dyDescent="0.5">
      <c r="B958" t="s">
        <v>378</v>
      </c>
      <c r="C958" s="17">
        <v>0.16436816144408001</v>
      </c>
      <c r="D958" s="17">
        <v>0.15601464062520301</v>
      </c>
      <c r="E958" s="17">
        <v>0.17295312080291</v>
      </c>
      <c r="F958" s="17"/>
      <c r="G958" s="17">
        <v>7.3918422225529995E-2</v>
      </c>
      <c r="H958" s="17">
        <v>9.0119686815904307E-2</v>
      </c>
      <c r="I958" s="17">
        <v>0.177297337682992</v>
      </c>
      <c r="J958" s="17">
        <v>0.21481462533798501</v>
      </c>
      <c r="K958" s="17">
        <v>0.203165841153604</v>
      </c>
      <c r="L958" s="17">
        <v>0.17136090562259501</v>
      </c>
      <c r="M958" s="17"/>
      <c r="N958" s="17">
        <v>0.222965043425598</v>
      </c>
      <c r="O958" s="17">
        <v>0.13640569123715601</v>
      </c>
      <c r="P958" s="17">
        <v>0.13822343163152401</v>
      </c>
      <c r="Q958" s="17">
        <v>0.122618722470198</v>
      </c>
      <c r="R958" s="17">
        <v>0.38406140267559602</v>
      </c>
      <c r="S958" s="17">
        <v>0.15121942814012901</v>
      </c>
      <c r="T958" s="17">
        <v>0.162298065136495</v>
      </c>
      <c r="U958" s="17">
        <v>8.1383261662121703E-2</v>
      </c>
      <c r="V958" s="17">
        <v>0.21156752711474</v>
      </c>
      <c r="W958" s="17">
        <v>0.16456551920667301</v>
      </c>
      <c r="X958" s="17">
        <v>0.223412489909387</v>
      </c>
      <c r="Y958" s="17">
        <v>0.14612184437126499</v>
      </c>
      <c r="Z958" s="17">
        <v>0.107823117130898</v>
      </c>
      <c r="AA958" s="17">
        <v>9.1539785293732107E-2</v>
      </c>
      <c r="AB958" s="17">
        <v>0.14137196162004101</v>
      </c>
      <c r="AC958" s="17">
        <v>6.6429084561799301E-2</v>
      </c>
      <c r="AD958" s="17"/>
      <c r="AE958" s="17">
        <v>0.127348047572933</v>
      </c>
      <c r="AF958" s="17">
        <v>0.18123467620633399</v>
      </c>
    </row>
    <row r="959" spans="2:32" x14ac:dyDescent="0.5">
      <c r="B959" t="s">
        <v>75</v>
      </c>
      <c r="C959" s="17">
        <v>4.7030052146199699E-3</v>
      </c>
      <c r="D959" s="17">
        <v>3.8746178999869798E-3</v>
      </c>
      <c r="E959" s="17">
        <v>5.5114314404348004E-3</v>
      </c>
      <c r="F959" s="17"/>
      <c r="G959" s="17">
        <v>0</v>
      </c>
      <c r="H959" s="17">
        <v>6.09465741529006E-3</v>
      </c>
      <c r="I959" s="17">
        <v>6.4105036252907997E-3</v>
      </c>
      <c r="J959" s="17">
        <v>5.6446196222119096E-3</v>
      </c>
      <c r="K959" s="17">
        <v>0</v>
      </c>
      <c r="L959" s="17">
        <v>7.1978224743963299E-3</v>
      </c>
      <c r="M959" s="17"/>
      <c r="N959" s="17">
        <v>0</v>
      </c>
      <c r="O959" s="17">
        <v>1.1953018494696601E-2</v>
      </c>
      <c r="P959" s="17">
        <v>0</v>
      </c>
      <c r="Q959" s="17">
        <v>3.0722281888314801E-2</v>
      </c>
      <c r="R959" s="17">
        <v>0</v>
      </c>
      <c r="S959" s="17">
        <v>0</v>
      </c>
      <c r="T959" s="17">
        <v>1.2099602975071001E-2</v>
      </c>
      <c r="U959" s="17">
        <v>0</v>
      </c>
      <c r="V959" s="17">
        <v>0</v>
      </c>
      <c r="W959" s="17">
        <v>0</v>
      </c>
      <c r="X959" s="17">
        <v>0</v>
      </c>
      <c r="Y959" s="17">
        <v>0</v>
      </c>
      <c r="Z959" s="17">
        <v>0</v>
      </c>
      <c r="AA959" s="17">
        <v>0</v>
      </c>
      <c r="AB959" s="17">
        <v>0</v>
      </c>
      <c r="AC959" s="17">
        <v>3.74392382229932E-2</v>
      </c>
      <c r="AD959" s="17"/>
      <c r="AE959" s="17">
        <v>6.0982550585067198E-3</v>
      </c>
      <c r="AF959" s="17">
        <v>4.0673236991373603E-3</v>
      </c>
    </row>
    <row r="960" spans="2:32" x14ac:dyDescent="0.5">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c r="AD960" s="17"/>
      <c r="AE960" s="17"/>
      <c r="AF960" s="17"/>
    </row>
    <row r="961" spans="2:32" x14ac:dyDescent="0.5">
      <c r="B961" s="6" t="s">
        <v>394</v>
      </c>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c r="AD961" s="17"/>
      <c r="AE961" s="17"/>
      <c r="AF961" s="17"/>
    </row>
    <row r="962" spans="2:32" x14ac:dyDescent="0.5">
      <c r="B962" s="24" t="s">
        <v>57</v>
      </c>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c r="AD962" s="17"/>
      <c r="AE962" s="17"/>
      <c r="AF962" s="17"/>
    </row>
    <row r="963" spans="2:32" x14ac:dyDescent="0.5">
      <c r="B963" t="s">
        <v>387</v>
      </c>
      <c r="C963" s="17">
        <v>7.5878846057478105E-2</v>
      </c>
      <c r="D963" s="17">
        <v>7.4006512892336104E-2</v>
      </c>
      <c r="E963" s="17">
        <v>7.7947506491140406E-2</v>
      </c>
      <c r="F963" s="17"/>
      <c r="G963" s="17">
        <v>0.15629638282879799</v>
      </c>
      <c r="H963" s="17">
        <v>7.3258190231460601E-2</v>
      </c>
      <c r="I963" s="17">
        <v>0.109480576320343</v>
      </c>
      <c r="J963" s="17">
        <v>7.9708481846284401E-2</v>
      </c>
      <c r="K963" s="17">
        <v>4.0325430507960697E-2</v>
      </c>
      <c r="L963" s="17">
        <v>5.3591600389162601E-2</v>
      </c>
      <c r="M963" s="17"/>
      <c r="N963" s="17">
        <v>0.103791553812687</v>
      </c>
      <c r="O963" s="17">
        <v>5.4803825974492001E-2</v>
      </c>
      <c r="P963" s="17">
        <v>8.0676694736405194E-2</v>
      </c>
      <c r="Q963" s="17">
        <v>6.3480297295703897E-2</v>
      </c>
      <c r="R963" s="17">
        <v>0.109532771227159</v>
      </c>
      <c r="S963" s="17">
        <v>4.0431946195315399E-2</v>
      </c>
      <c r="T963" s="17">
        <v>5.8024546512195199E-2</v>
      </c>
      <c r="U963" s="17">
        <v>0.185328977825688</v>
      </c>
      <c r="V963" s="17">
        <v>5.47978683074953E-2</v>
      </c>
      <c r="W963" s="17">
        <v>5.62615891546598E-2</v>
      </c>
      <c r="X963" s="17">
        <v>0.133137034866876</v>
      </c>
      <c r="Y963" s="17">
        <v>0.154568732551284</v>
      </c>
      <c r="Z963" s="17">
        <v>8.6499681763029995E-2</v>
      </c>
      <c r="AA963" s="17">
        <v>0.18071247314595801</v>
      </c>
      <c r="AB963" s="17">
        <v>7.3990878068217802E-2</v>
      </c>
      <c r="AC963" s="17">
        <v>3.2216366193624502E-2</v>
      </c>
      <c r="AD963" s="17"/>
      <c r="AE963" s="17">
        <v>7.7560227272288507E-2</v>
      </c>
      <c r="AF963" s="17">
        <v>7.5112801923219494E-2</v>
      </c>
    </row>
    <row r="964" spans="2:32" x14ac:dyDescent="0.5">
      <c r="B964" t="s">
        <v>388</v>
      </c>
      <c r="C964" s="17">
        <v>0.28491759986286702</v>
      </c>
      <c r="D964" s="17">
        <v>0.31280380005402503</v>
      </c>
      <c r="E964" s="17">
        <v>0.25757884482917698</v>
      </c>
      <c r="F964" s="17"/>
      <c r="G964" s="17">
        <v>0.31167270982761303</v>
      </c>
      <c r="H964" s="17">
        <v>0.38509970719070402</v>
      </c>
      <c r="I964" s="17">
        <v>0.31375956989126402</v>
      </c>
      <c r="J964" s="17">
        <v>0.23261152575057001</v>
      </c>
      <c r="K964" s="17">
        <v>0.300608666522232</v>
      </c>
      <c r="L964" s="17">
        <v>0.224218416196034</v>
      </c>
      <c r="M964" s="17"/>
      <c r="N964" s="17">
        <v>0.28696079418218201</v>
      </c>
      <c r="O964" s="17">
        <v>0.32102336455512298</v>
      </c>
      <c r="P964" s="17">
        <v>0.30760199020041201</v>
      </c>
      <c r="Q964" s="17">
        <v>0.257430393023659</v>
      </c>
      <c r="R964" s="17">
        <v>9.1061983169710106E-2</v>
      </c>
      <c r="S964" s="17">
        <v>0.35195569256079401</v>
      </c>
      <c r="T964" s="17">
        <v>0.33649976237708601</v>
      </c>
      <c r="U964" s="17">
        <v>0.27582488541001798</v>
      </c>
      <c r="V964" s="17">
        <v>0.19270432867391801</v>
      </c>
      <c r="W964" s="17">
        <v>0.300189738693658</v>
      </c>
      <c r="X964" s="17">
        <v>0.24153005888951401</v>
      </c>
      <c r="Y964" s="17">
        <v>0.23513944776533699</v>
      </c>
      <c r="Z964" s="17">
        <v>0.29143857372860299</v>
      </c>
      <c r="AA964" s="17">
        <v>9.8022541179786496E-2</v>
      </c>
      <c r="AB964" s="17">
        <v>0.28627992933368801</v>
      </c>
      <c r="AC964" s="17">
        <v>0.39821513358456501</v>
      </c>
      <c r="AD964" s="17"/>
      <c r="AE964" s="17">
        <v>0.35705042271818499</v>
      </c>
      <c r="AF964" s="17">
        <v>0.252053591778858</v>
      </c>
    </row>
    <row r="965" spans="2:32" x14ac:dyDescent="0.5">
      <c r="B965" t="s">
        <v>389</v>
      </c>
      <c r="C965" s="17">
        <v>0.31612846799653499</v>
      </c>
      <c r="D965" s="17">
        <v>0.29527550515517598</v>
      </c>
      <c r="E965" s="17">
        <v>0.33721065582817</v>
      </c>
      <c r="F965" s="17"/>
      <c r="G965" s="17">
        <v>0.376489026877105</v>
      </c>
      <c r="H965" s="17">
        <v>0.283684360463483</v>
      </c>
      <c r="I965" s="17">
        <v>0.22308515889393599</v>
      </c>
      <c r="J965" s="17">
        <v>0.36347460253980302</v>
      </c>
      <c r="K965" s="17">
        <v>0.36533525405586598</v>
      </c>
      <c r="L965" s="17">
        <v>0.30303507246683897</v>
      </c>
      <c r="M965" s="17"/>
      <c r="N965" s="17">
        <v>0.24082539583344201</v>
      </c>
      <c r="O965" s="17">
        <v>0.30100501934939</v>
      </c>
      <c r="P965" s="17">
        <v>0.347600814678448</v>
      </c>
      <c r="Q965" s="17">
        <v>0.411535302007842</v>
      </c>
      <c r="R965" s="17">
        <v>0.41188311153391099</v>
      </c>
      <c r="S965" s="17">
        <v>0.339621578618025</v>
      </c>
      <c r="T965" s="17">
        <v>0.214160054722844</v>
      </c>
      <c r="U965" s="17">
        <v>0.18357642667652399</v>
      </c>
      <c r="V965" s="17">
        <v>0.38413107875413699</v>
      </c>
      <c r="W965" s="17">
        <v>0.36510919233562</v>
      </c>
      <c r="X965" s="17">
        <v>0.350500082538729</v>
      </c>
      <c r="Y965" s="17">
        <v>0.23471831102055499</v>
      </c>
      <c r="Z965" s="17">
        <v>0.25261537234537701</v>
      </c>
      <c r="AA965" s="17">
        <v>0.36088176312141901</v>
      </c>
      <c r="AB965" s="17">
        <v>0.370308873370082</v>
      </c>
      <c r="AC965" s="17">
        <v>0.29542759288953901</v>
      </c>
      <c r="AD965" s="17"/>
      <c r="AE965" s="17">
        <v>0.27723686510397899</v>
      </c>
      <c r="AF965" s="17">
        <v>0.33384764078455598</v>
      </c>
    </row>
    <row r="966" spans="2:32" x14ac:dyDescent="0.5">
      <c r="B966" t="s">
        <v>390</v>
      </c>
      <c r="C966" s="17">
        <v>0.12183426729680299</v>
      </c>
      <c r="D966" s="17">
        <v>0.13654620122062899</v>
      </c>
      <c r="E966" s="17">
        <v>0.106301026457849</v>
      </c>
      <c r="F966" s="17"/>
      <c r="G966" s="17">
        <v>0.121963471871482</v>
      </c>
      <c r="H966" s="17">
        <v>0.113684804770809</v>
      </c>
      <c r="I966" s="17">
        <v>0.14571247805327001</v>
      </c>
      <c r="J966" s="17">
        <v>8.2835380702855496E-2</v>
      </c>
      <c r="K966" s="17">
        <v>0.114969140483342</v>
      </c>
      <c r="L966" s="17">
        <v>0.142263550027242</v>
      </c>
      <c r="M966" s="17"/>
      <c r="N966" s="17">
        <v>7.2453635775860101E-2</v>
      </c>
      <c r="O966" s="17">
        <v>0.140016660510945</v>
      </c>
      <c r="P966" s="17">
        <v>0.20676759841572101</v>
      </c>
      <c r="Q966" s="17">
        <v>0.154021844620125</v>
      </c>
      <c r="R966" s="17">
        <v>0.107350662983714</v>
      </c>
      <c r="S966" s="17">
        <v>0.193311377474541</v>
      </c>
      <c r="T966" s="17">
        <v>0.209581554017439</v>
      </c>
      <c r="U966" s="17">
        <v>8.5513128366370803E-2</v>
      </c>
      <c r="V966" s="17">
        <v>0.122537467166333</v>
      </c>
      <c r="W966" s="17">
        <v>8.1753924065844502E-2</v>
      </c>
      <c r="X966" s="17">
        <v>7.6849797230606295E-2</v>
      </c>
      <c r="Y966" s="17">
        <v>7.6046713212655506E-2</v>
      </c>
      <c r="Z966" s="17">
        <v>5.1441791615921197E-2</v>
      </c>
      <c r="AA966" s="17">
        <v>0.265745658106677</v>
      </c>
      <c r="AB966" s="17">
        <v>0.163734765061536</v>
      </c>
      <c r="AC966" s="17">
        <v>0.167786496384496</v>
      </c>
      <c r="AD966" s="17"/>
      <c r="AE966" s="17">
        <v>0.130012143083719</v>
      </c>
      <c r="AF966" s="17">
        <v>0.11810839375778601</v>
      </c>
    </row>
    <row r="967" spans="2:32" x14ac:dyDescent="0.5">
      <c r="B967" t="s">
        <v>391</v>
      </c>
      <c r="C967" s="17">
        <v>3.6188379450539203E-2</v>
      </c>
      <c r="D967" s="17">
        <v>4.7192794989911899E-2</v>
      </c>
      <c r="E967" s="17">
        <v>2.5814219322151801E-2</v>
      </c>
      <c r="F967" s="17"/>
      <c r="G967" s="17">
        <v>0</v>
      </c>
      <c r="H967" s="17">
        <v>4.0279165657595102E-2</v>
      </c>
      <c r="I967" s="17">
        <v>4.4694657683382898E-2</v>
      </c>
      <c r="J967" s="17">
        <v>1.13072219262591E-2</v>
      </c>
      <c r="K967" s="17">
        <v>4.7366186210718302E-2</v>
      </c>
      <c r="L967" s="17">
        <v>4.9109595763944199E-2</v>
      </c>
      <c r="M967" s="17"/>
      <c r="N967" s="17">
        <v>6.0192276778528203E-2</v>
      </c>
      <c r="O967" s="17">
        <v>3.4930905742490699E-2</v>
      </c>
      <c r="P967" s="17">
        <v>0</v>
      </c>
      <c r="Q967" s="17">
        <v>0</v>
      </c>
      <c r="R967" s="17">
        <v>0</v>
      </c>
      <c r="S967" s="17">
        <v>3.5522024293798998E-2</v>
      </c>
      <c r="T967" s="17">
        <v>4.6189014277823202E-2</v>
      </c>
      <c r="U967" s="17">
        <v>4.3686149282720299E-2</v>
      </c>
      <c r="V967" s="17">
        <v>4.2708219707778897E-2</v>
      </c>
      <c r="W967" s="17">
        <v>2.83741503627261E-2</v>
      </c>
      <c r="X967" s="17">
        <v>3.4693051011478702E-2</v>
      </c>
      <c r="Y967" s="17">
        <v>0.137973129716328</v>
      </c>
      <c r="Z967" s="17">
        <v>6.2554023343734694E-2</v>
      </c>
      <c r="AA967" s="17">
        <v>3.19872487005263E-2</v>
      </c>
      <c r="AB967" s="17">
        <v>0</v>
      </c>
      <c r="AC967" s="17">
        <v>0</v>
      </c>
      <c r="AD967" s="17"/>
      <c r="AE967" s="17">
        <v>4.2226700084679498E-2</v>
      </c>
      <c r="AF967" s="17">
        <v>3.34372959592934E-2</v>
      </c>
    </row>
    <row r="968" spans="2:32" x14ac:dyDescent="0.5">
      <c r="B968" t="s">
        <v>87</v>
      </c>
      <c r="C968" s="17">
        <v>0.16505243933577701</v>
      </c>
      <c r="D968" s="17">
        <v>0.134175185687922</v>
      </c>
      <c r="E968" s="17">
        <v>0.195147747071512</v>
      </c>
      <c r="F968" s="17"/>
      <c r="G968" s="17">
        <v>3.3578408595001497E-2</v>
      </c>
      <c r="H968" s="17">
        <v>0.10399377168594801</v>
      </c>
      <c r="I968" s="17">
        <v>0.163267559157804</v>
      </c>
      <c r="J968" s="17">
        <v>0.23006278723422799</v>
      </c>
      <c r="K968" s="17">
        <v>0.13139532221988201</v>
      </c>
      <c r="L968" s="17">
        <v>0.227781765156778</v>
      </c>
      <c r="M968" s="17"/>
      <c r="N968" s="17">
        <v>0.23577634361730099</v>
      </c>
      <c r="O968" s="17">
        <v>0.14822022386755901</v>
      </c>
      <c r="P968" s="17">
        <v>5.73529019690142E-2</v>
      </c>
      <c r="Q968" s="17">
        <v>0.11353216305267</v>
      </c>
      <c r="R968" s="17">
        <v>0.280171471085506</v>
      </c>
      <c r="S968" s="17">
        <v>3.9157380857525501E-2</v>
      </c>
      <c r="T968" s="17">
        <v>0.13554506809261199</v>
      </c>
      <c r="U968" s="17">
        <v>0.226070432438679</v>
      </c>
      <c r="V968" s="17">
        <v>0.20312103739033799</v>
      </c>
      <c r="W968" s="17">
        <v>0.16831140538749201</v>
      </c>
      <c r="X968" s="17">
        <v>0.163289975462796</v>
      </c>
      <c r="Y968" s="17">
        <v>0.161553665733841</v>
      </c>
      <c r="Z968" s="17">
        <v>0.25545055720333398</v>
      </c>
      <c r="AA968" s="17">
        <v>6.2650315745632998E-2</v>
      </c>
      <c r="AB968" s="17">
        <v>0.105685554166476</v>
      </c>
      <c r="AC968" s="17">
        <v>0.10635441094777499</v>
      </c>
      <c r="AD968" s="17"/>
      <c r="AE968" s="17">
        <v>0.11591364173714901</v>
      </c>
      <c r="AF968" s="17">
        <v>0.187440275796287</v>
      </c>
    </row>
    <row r="969" spans="2:32" x14ac:dyDescent="0.5">
      <c r="B969" t="s">
        <v>392</v>
      </c>
      <c r="C969" s="17">
        <v>0.36079644592034599</v>
      </c>
      <c r="D969" s="17">
        <v>0.38681031294636098</v>
      </c>
      <c r="E969" s="17">
        <v>0.335526351320317</v>
      </c>
      <c r="F969" s="17"/>
      <c r="G969" s="17">
        <v>0.46796909265641101</v>
      </c>
      <c r="H969" s="17">
        <v>0.45835789742216498</v>
      </c>
      <c r="I969" s="17">
        <v>0.42324014621160699</v>
      </c>
      <c r="J969" s="17">
        <v>0.31232000759685402</v>
      </c>
      <c r="K969" s="17">
        <v>0.34093409703019201</v>
      </c>
      <c r="L969" s="17">
        <v>0.27781001658519699</v>
      </c>
      <c r="M969" s="17"/>
      <c r="N969" s="17">
        <v>0.39075234799486902</v>
      </c>
      <c r="O969" s="17">
        <v>0.375827190529615</v>
      </c>
      <c r="P969" s="17">
        <v>0.388278684936817</v>
      </c>
      <c r="Q969" s="17">
        <v>0.32091069031936298</v>
      </c>
      <c r="R969" s="17">
        <v>0.200594754396869</v>
      </c>
      <c r="S969" s="17">
        <v>0.39238763875610899</v>
      </c>
      <c r="T969" s="17">
        <v>0.39452430888928097</v>
      </c>
      <c r="U969" s="17">
        <v>0.46115386323570601</v>
      </c>
      <c r="V969" s="17">
        <v>0.24750219698141299</v>
      </c>
      <c r="W969" s="17">
        <v>0.35645132784831801</v>
      </c>
      <c r="X969" s="17">
        <v>0.37466709375639001</v>
      </c>
      <c r="Y969" s="17">
        <v>0.38970818031662102</v>
      </c>
      <c r="Z969" s="17">
        <v>0.37793825549163301</v>
      </c>
      <c r="AA969" s="17">
        <v>0.27873501432574499</v>
      </c>
      <c r="AB969" s="17">
        <v>0.36027080740190498</v>
      </c>
      <c r="AC969" s="17">
        <v>0.43043149977819001</v>
      </c>
      <c r="AD969" s="17"/>
      <c r="AE969" s="17">
        <v>0.434610649990474</v>
      </c>
      <c r="AF969" s="17">
        <v>0.32716639370207701</v>
      </c>
    </row>
    <row r="970" spans="2:32" x14ac:dyDescent="0.5">
      <c r="B970" t="s">
        <v>393</v>
      </c>
      <c r="C970" s="17">
        <v>0.15802264674734201</v>
      </c>
      <c r="D970" s="17">
        <v>0.18373899621054099</v>
      </c>
      <c r="E970" s="17">
        <v>0.13211524578</v>
      </c>
      <c r="F970" s="17"/>
      <c r="G970" s="17">
        <v>0.121963471871482</v>
      </c>
      <c r="H970" s="17">
        <v>0.15396397042840401</v>
      </c>
      <c r="I970" s="17">
        <v>0.19040713573665299</v>
      </c>
      <c r="J970" s="17">
        <v>9.41426026291146E-2</v>
      </c>
      <c r="K970" s="17">
        <v>0.16233532669406001</v>
      </c>
      <c r="L970" s="17">
        <v>0.191373145791186</v>
      </c>
      <c r="M970" s="17"/>
      <c r="N970" s="17">
        <v>0.13264591255438801</v>
      </c>
      <c r="O970" s="17">
        <v>0.17494756625343599</v>
      </c>
      <c r="P970" s="17">
        <v>0.20676759841572101</v>
      </c>
      <c r="Q970" s="17">
        <v>0.154021844620125</v>
      </c>
      <c r="R970" s="17">
        <v>0.107350662983714</v>
      </c>
      <c r="S970" s="17">
        <v>0.22883340176833999</v>
      </c>
      <c r="T970" s="17">
        <v>0.25577056829526201</v>
      </c>
      <c r="U970" s="17">
        <v>0.129199277649091</v>
      </c>
      <c r="V970" s="17">
        <v>0.16524568687411201</v>
      </c>
      <c r="W970" s="17">
        <v>0.110128074428571</v>
      </c>
      <c r="X970" s="17">
        <v>0.111542848242085</v>
      </c>
      <c r="Y970" s="17">
        <v>0.21401984292898399</v>
      </c>
      <c r="Z970" s="17">
        <v>0.11399581495965599</v>
      </c>
      <c r="AA970" s="17">
        <v>0.29773290680720299</v>
      </c>
      <c r="AB970" s="17">
        <v>0.163734765061536</v>
      </c>
      <c r="AC970" s="17">
        <v>0.167786496384496</v>
      </c>
      <c r="AD970" s="17"/>
      <c r="AE970" s="17">
        <v>0.17223884316839799</v>
      </c>
      <c r="AF970" s="17">
        <v>0.15154568971707999</v>
      </c>
    </row>
    <row r="971" spans="2:32" x14ac:dyDescent="0.5">
      <c r="B971" t="s">
        <v>99</v>
      </c>
      <c r="C971" s="17">
        <v>0.20277379917300301</v>
      </c>
      <c r="D971" s="17">
        <v>0.20307131673581899</v>
      </c>
      <c r="E971" s="17">
        <v>0.20341110554031699</v>
      </c>
      <c r="F971" s="17"/>
      <c r="G971" s="17">
        <v>0.34600562078493002</v>
      </c>
      <c r="H971" s="17">
        <v>0.30439392699376</v>
      </c>
      <c r="I971" s="17">
        <v>0.232833010474954</v>
      </c>
      <c r="J971" s="17">
        <v>0.21817740496773999</v>
      </c>
      <c r="K971" s="17">
        <v>0.178598770336132</v>
      </c>
      <c r="L971" s="17">
        <v>8.6436870794010204E-2</v>
      </c>
      <c r="M971" s="17"/>
      <c r="N971" s="17">
        <v>0.25810643544048101</v>
      </c>
      <c r="O971" s="17">
        <v>0.200879624276179</v>
      </c>
      <c r="P971" s="17">
        <v>0.18151108652109599</v>
      </c>
      <c r="Q971" s="17">
        <v>0.16688884569923801</v>
      </c>
      <c r="R971" s="17">
        <v>9.3244091413155206E-2</v>
      </c>
      <c r="S971" s="17">
        <v>0.16355423698777</v>
      </c>
      <c r="T971" s="17">
        <v>0.13875374059401899</v>
      </c>
      <c r="U971" s="17">
        <v>0.331954585586615</v>
      </c>
      <c r="V971" s="17">
        <v>8.2256510107301603E-2</v>
      </c>
      <c r="W971" s="17">
        <v>0.24632325341974701</v>
      </c>
      <c r="X971" s="17">
        <v>0.26312424551430502</v>
      </c>
      <c r="Y971" s="17">
        <v>0.17568833738763801</v>
      </c>
      <c r="Z971" s="17">
        <v>0.26394244053197702</v>
      </c>
      <c r="AA971" s="17">
        <v>-1.8997892481458299E-2</v>
      </c>
      <c r="AB971" s="17">
        <v>0.196536042340369</v>
      </c>
      <c r="AC971" s="17">
        <v>0.26264500339369401</v>
      </c>
      <c r="AD971" s="17"/>
      <c r="AE971" s="17">
        <v>0.262371806822076</v>
      </c>
      <c r="AF971" s="17">
        <v>0.17562070398499799</v>
      </c>
    </row>
    <row r="972" spans="2:32" x14ac:dyDescent="0.5">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c r="AD972" s="17"/>
      <c r="AE972" s="17"/>
      <c r="AF972" s="17"/>
    </row>
    <row r="973" spans="2:32" x14ac:dyDescent="0.5">
      <c r="B973" s="6" t="s">
        <v>395</v>
      </c>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c r="AD973" s="17"/>
      <c r="AE973" s="17"/>
      <c r="AF973" s="17"/>
    </row>
    <row r="974" spans="2:32" x14ac:dyDescent="0.5">
      <c r="B974" s="24" t="s">
        <v>57</v>
      </c>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c r="AD974" s="17"/>
      <c r="AE974" s="17"/>
      <c r="AF974" s="17"/>
    </row>
    <row r="975" spans="2:32" x14ac:dyDescent="0.5">
      <c r="B975" t="s">
        <v>92</v>
      </c>
      <c r="C975" s="17">
        <v>0.13082810761033101</v>
      </c>
      <c r="D975" s="17">
        <v>0.13858025596339099</v>
      </c>
      <c r="E975" s="17">
        <v>0.12214508928936101</v>
      </c>
      <c r="F975" s="17"/>
      <c r="G975" s="17">
        <v>0.17316089140527699</v>
      </c>
      <c r="H975" s="17">
        <v>0.12997953078326499</v>
      </c>
      <c r="I975" s="17">
        <v>0.14679071266024599</v>
      </c>
      <c r="J975" s="17">
        <v>0.153224538461148</v>
      </c>
      <c r="K975" s="17">
        <v>0.12975254291442201</v>
      </c>
      <c r="L975" s="17">
        <v>9.4692545536191802E-2</v>
      </c>
      <c r="M975" s="17"/>
      <c r="N975" s="17">
        <v>0.194470570942717</v>
      </c>
      <c r="O975" s="17">
        <v>0.10017850535270099</v>
      </c>
      <c r="P975" s="17">
        <v>0.178214593914787</v>
      </c>
      <c r="Q975" s="17">
        <v>9.3343243515182001E-2</v>
      </c>
      <c r="R975" s="17">
        <v>0</v>
      </c>
      <c r="S975" s="17">
        <v>7.95893270528409E-2</v>
      </c>
      <c r="T975" s="17">
        <v>0.111753164939147</v>
      </c>
      <c r="U975" s="17">
        <v>9.2410584640853305E-2</v>
      </c>
      <c r="V975" s="17">
        <v>9.5614657232095904E-2</v>
      </c>
      <c r="W975" s="17">
        <v>0.12458694219392399</v>
      </c>
      <c r="X975" s="17">
        <v>0.12728608857870299</v>
      </c>
      <c r="Y975" s="17">
        <v>0.242199596119828</v>
      </c>
      <c r="Z975" s="17">
        <v>0.15713349471805199</v>
      </c>
      <c r="AA975" s="17">
        <v>0.187677507538904</v>
      </c>
      <c r="AB975" s="17">
        <v>0.13628981584152</v>
      </c>
      <c r="AC975" s="17">
        <v>0.14261724883054999</v>
      </c>
      <c r="AD975" s="17"/>
      <c r="AE975" s="17">
        <v>0.15070906493104999</v>
      </c>
      <c r="AF975" s="17">
        <v>0.121770262426365</v>
      </c>
    </row>
    <row r="976" spans="2:32" x14ac:dyDescent="0.5">
      <c r="B976" t="s">
        <v>93</v>
      </c>
      <c r="C976" s="17">
        <v>0.42050075343916898</v>
      </c>
      <c r="D976" s="17">
        <v>0.41963634043110498</v>
      </c>
      <c r="E976" s="17">
        <v>0.42288217325927302</v>
      </c>
      <c r="F976" s="17"/>
      <c r="G976" s="17">
        <v>0.453792486345236</v>
      </c>
      <c r="H976" s="17">
        <v>0.47509253570551702</v>
      </c>
      <c r="I976" s="17">
        <v>0.430403346885817</v>
      </c>
      <c r="J976" s="17">
        <v>0.37342144089615997</v>
      </c>
      <c r="K976" s="17">
        <v>0.41138318609172603</v>
      </c>
      <c r="L976" s="17">
        <v>0.40837070701065697</v>
      </c>
      <c r="M976" s="17"/>
      <c r="N976" s="17">
        <v>0.40747354338289998</v>
      </c>
      <c r="O976" s="17">
        <v>0.44303214668163898</v>
      </c>
      <c r="P976" s="17">
        <v>0.42515588552584599</v>
      </c>
      <c r="Q976" s="17">
        <v>0.39916612641043703</v>
      </c>
      <c r="R976" s="17">
        <v>0.59530199724940003</v>
      </c>
      <c r="S976" s="17">
        <v>0.54260918824709203</v>
      </c>
      <c r="T976" s="17">
        <v>0.42677166168180802</v>
      </c>
      <c r="U976" s="17">
        <v>0.32208587874274403</v>
      </c>
      <c r="V976" s="17">
        <v>0.44968459209982298</v>
      </c>
      <c r="W976" s="17">
        <v>0.40994571155411902</v>
      </c>
      <c r="X976" s="17">
        <v>0.430814650865464</v>
      </c>
      <c r="Y976" s="17">
        <v>0.22355529740944799</v>
      </c>
      <c r="Z976" s="17">
        <v>0.31380863129631098</v>
      </c>
      <c r="AA976" s="17">
        <v>0.39290067627764003</v>
      </c>
      <c r="AB976" s="17">
        <v>0.56177555270143897</v>
      </c>
      <c r="AC976" s="17">
        <v>0.35392345194028302</v>
      </c>
      <c r="AD976" s="17"/>
      <c r="AE976" s="17">
        <v>0.44856734818187799</v>
      </c>
      <c r="AF976" s="17">
        <v>0.40771349848361199</v>
      </c>
    </row>
    <row r="977" spans="2:32" x14ac:dyDescent="0.5">
      <c r="B977" t="s">
        <v>187</v>
      </c>
      <c r="C977" s="17">
        <v>0.23111249569918901</v>
      </c>
      <c r="D977" s="17">
        <v>0.23945380791660201</v>
      </c>
      <c r="E977" s="17">
        <v>0.22206690086942901</v>
      </c>
      <c r="F977" s="17"/>
      <c r="G977" s="17">
        <v>0.28816107658982398</v>
      </c>
      <c r="H977" s="17">
        <v>0.18903990913449301</v>
      </c>
      <c r="I977" s="17">
        <v>0.18069401635926099</v>
      </c>
      <c r="J977" s="17">
        <v>0.25898615712990702</v>
      </c>
      <c r="K977" s="17">
        <v>0.248191729051879</v>
      </c>
      <c r="L977" s="17">
        <v>0.23511606818050901</v>
      </c>
      <c r="M977" s="17"/>
      <c r="N977" s="17">
        <v>0.143458301587472</v>
      </c>
      <c r="O977" s="17">
        <v>0.26167746604028402</v>
      </c>
      <c r="P977" s="17">
        <v>0.26116161202890797</v>
      </c>
      <c r="Q977" s="17">
        <v>0.28949493379116098</v>
      </c>
      <c r="R977" s="17">
        <v>0.211288357137042</v>
      </c>
      <c r="S977" s="17">
        <v>0.26405885180065197</v>
      </c>
      <c r="T977" s="17">
        <v>0.21105913170034099</v>
      </c>
      <c r="U977" s="17">
        <v>0.32415009487860502</v>
      </c>
      <c r="V977" s="17">
        <v>0.241960343516817</v>
      </c>
      <c r="W977" s="17">
        <v>0.24144685454303699</v>
      </c>
      <c r="X977" s="17">
        <v>0.22563834741281399</v>
      </c>
      <c r="Y977" s="17">
        <v>0.23300234531200101</v>
      </c>
      <c r="Z977" s="17">
        <v>0.21750631789797001</v>
      </c>
      <c r="AA977" s="17">
        <v>0.218642910429905</v>
      </c>
      <c r="AB977" s="17">
        <v>0.18500390446614601</v>
      </c>
      <c r="AC977" s="17">
        <v>0.331775799030048</v>
      </c>
      <c r="AD977" s="17"/>
      <c r="AE977" s="17">
        <v>0.21599450323120001</v>
      </c>
      <c r="AF977" s="17">
        <v>0.238000314683876</v>
      </c>
    </row>
    <row r="978" spans="2:32" x14ac:dyDescent="0.5">
      <c r="B978" t="s">
        <v>95</v>
      </c>
      <c r="C978" s="17">
        <v>0.101832238051343</v>
      </c>
      <c r="D978" s="17">
        <v>0.104068464733669</v>
      </c>
      <c r="E978" s="17">
        <v>0.10007368858799599</v>
      </c>
      <c r="F978" s="17"/>
      <c r="G978" s="17">
        <v>5.1633124300646802E-2</v>
      </c>
      <c r="H978" s="17">
        <v>0.11179037880041</v>
      </c>
      <c r="I978" s="17">
        <v>0.118809383140493</v>
      </c>
      <c r="J978" s="17">
        <v>6.5585922520122603E-2</v>
      </c>
      <c r="K978" s="17">
        <v>9.9013764465785997E-2</v>
      </c>
      <c r="L978" s="17">
        <v>0.12819152805126299</v>
      </c>
      <c r="M978" s="17"/>
      <c r="N978" s="17">
        <v>7.2474372731835907E-2</v>
      </c>
      <c r="O978" s="17">
        <v>0.10677965635433299</v>
      </c>
      <c r="P978" s="17">
        <v>9.5325435817372794E-2</v>
      </c>
      <c r="Q978" s="17">
        <v>0.15394617635149699</v>
      </c>
      <c r="R978" s="17">
        <v>9.6704822806779306E-2</v>
      </c>
      <c r="S978" s="17">
        <v>0.113742632899415</v>
      </c>
      <c r="T978" s="17">
        <v>0.100794019815244</v>
      </c>
      <c r="U978" s="17">
        <v>0</v>
      </c>
      <c r="V978" s="17">
        <v>9.3004601682270899E-2</v>
      </c>
      <c r="W978" s="17">
        <v>0.126685151814387</v>
      </c>
      <c r="X978" s="17">
        <v>9.2369842175055297E-2</v>
      </c>
      <c r="Y978" s="17">
        <v>0</v>
      </c>
      <c r="Z978" s="17">
        <v>0.102427431915021</v>
      </c>
      <c r="AA978" s="17">
        <v>0.138128590007917</v>
      </c>
      <c r="AB978" s="17">
        <v>4.5940323891943302E-2</v>
      </c>
      <c r="AC978" s="17">
        <v>0.17168350019911899</v>
      </c>
      <c r="AD978" s="17"/>
      <c r="AE978" s="17">
        <v>0.101430476366509</v>
      </c>
      <c r="AF978" s="17">
        <v>0.10201528231241</v>
      </c>
    </row>
    <row r="979" spans="2:32" x14ac:dyDescent="0.5">
      <c r="B979" t="s">
        <v>96</v>
      </c>
      <c r="C979" s="17">
        <v>4.3053982933791798E-2</v>
      </c>
      <c r="D979" s="17">
        <v>5.0126077220852501E-2</v>
      </c>
      <c r="E979" s="17">
        <v>3.6460184644192102E-2</v>
      </c>
      <c r="F979" s="17"/>
      <c r="G979" s="17">
        <v>2.2840425980044699E-2</v>
      </c>
      <c r="H979" s="17">
        <v>4.2576213538350997E-2</v>
      </c>
      <c r="I979" s="17">
        <v>3.4457885458812801E-2</v>
      </c>
      <c r="J979" s="17">
        <v>3.5463378127725903E-2</v>
      </c>
      <c r="K979" s="17">
        <v>6.2334743990146699E-2</v>
      </c>
      <c r="L979" s="17">
        <v>4.6377358799235498E-2</v>
      </c>
      <c r="M979" s="17"/>
      <c r="N979" s="17">
        <v>4.6980881879794302E-2</v>
      </c>
      <c r="O979" s="17">
        <v>4.7149392254620198E-2</v>
      </c>
      <c r="P979" s="17">
        <v>0</v>
      </c>
      <c r="Q979" s="17">
        <v>3.4186573712244997E-2</v>
      </c>
      <c r="R979" s="17">
        <v>0</v>
      </c>
      <c r="S979" s="17">
        <v>0</v>
      </c>
      <c r="T979" s="17">
        <v>5.6861655552076597E-2</v>
      </c>
      <c r="U979" s="17">
        <v>8.1277966041884697E-2</v>
      </c>
      <c r="V979" s="17">
        <v>5.3121583520867301E-2</v>
      </c>
      <c r="W979" s="17">
        <v>3.19391039324603E-2</v>
      </c>
      <c r="X979" s="17">
        <v>5.3468067791353699E-2</v>
      </c>
      <c r="Y979" s="17">
        <v>0.224107481645622</v>
      </c>
      <c r="Z979" s="17">
        <v>5.3629524577793797E-2</v>
      </c>
      <c r="AA979" s="17">
        <v>0</v>
      </c>
      <c r="AB979" s="17">
        <v>7.0990403098951702E-2</v>
      </c>
      <c r="AC979" s="17">
        <v>0</v>
      </c>
      <c r="AD979" s="17"/>
      <c r="AE979" s="17">
        <v>4.6681585025536501E-2</v>
      </c>
      <c r="AF979" s="17">
        <v>4.1401232635806202E-2</v>
      </c>
    </row>
    <row r="980" spans="2:32" x14ac:dyDescent="0.5">
      <c r="B980" t="s">
        <v>230</v>
      </c>
      <c r="C980" s="17">
        <v>7.2672422266176304E-2</v>
      </c>
      <c r="D980" s="17">
        <v>4.8135053734381303E-2</v>
      </c>
      <c r="E980" s="17">
        <v>9.6371963349748999E-2</v>
      </c>
      <c r="F980" s="17"/>
      <c r="G980" s="17">
        <v>1.04119953789717E-2</v>
      </c>
      <c r="H980" s="17">
        <v>5.1521432037963902E-2</v>
      </c>
      <c r="I980" s="17">
        <v>8.8844655495371003E-2</v>
      </c>
      <c r="J980" s="17">
        <v>0.113318562864935</v>
      </c>
      <c r="K980" s="17">
        <v>4.9324033486039601E-2</v>
      </c>
      <c r="L980" s="17">
        <v>8.7251792422144203E-2</v>
      </c>
      <c r="M980" s="17"/>
      <c r="N980" s="17">
        <v>0.13514232947528099</v>
      </c>
      <c r="O980" s="17">
        <v>4.1182833316423501E-2</v>
      </c>
      <c r="P980" s="17">
        <v>4.0142472713086803E-2</v>
      </c>
      <c r="Q980" s="17">
        <v>2.98629462194781E-2</v>
      </c>
      <c r="R980" s="17">
        <v>9.6704822806779306E-2</v>
      </c>
      <c r="S980" s="17">
        <v>0</v>
      </c>
      <c r="T980" s="17">
        <v>9.2760366311383596E-2</v>
      </c>
      <c r="U980" s="17">
        <v>0.18007547569591401</v>
      </c>
      <c r="V980" s="17">
        <v>6.6614221948125205E-2</v>
      </c>
      <c r="W980" s="17">
        <v>6.5396235962073002E-2</v>
      </c>
      <c r="X980" s="17">
        <v>7.0423003176610002E-2</v>
      </c>
      <c r="Y980" s="17">
        <v>7.7135279513100702E-2</v>
      </c>
      <c r="Z980" s="17">
        <v>0.15549459959485201</v>
      </c>
      <c r="AA980" s="17">
        <v>6.2650315745632998E-2</v>
      </c>
      <c r="AB980" s="17">
        <v>0</v>
      </c>
      <c r="AC980" s="17">
        <v>0</v>
      </c>
      <c r="AD980" s="17"/>
      <c r="AE980" s="17">
        <v>3.6617022263826397E-2</v>
      </c>
      <c r="AF980" s="17">
        <v>8.90994094579311E-2</v>
      </c>
    </row>
    <row r="981" spans="2:32" x14ac:dyDescent="0.5">
      <c r="B981" t="s">
        <v>97</v>
      </c>
      <c r="C981" s="17">
        <v>0.55132886104949996</v>
      </c>
      <c r="D981" s="17">
        <v>0.55821659639449495</v>
      </c>
      <c r="E981" s="17">
        <v>0.54502726254863398</v>
      </c>
      <c r="F981" s="17"/>
      <c r="G981" s="17">
        <v>0.62695337775051296</v>
      </c>
      <c r="H981" s="17">
        <v>0.60507206648878298</v>
      </c>
      <c r="I981" s="17">
        <v>0.57719405954606195</v>
      </c>
      <c r="J981" s="17">
        <v>0.52664597935730895</v>
      </c>
      <c r="K981" s="17">
        <v>0.54113572900614804</v>
      </c>
      <c r="L981" s="17">
        <v>0.50306325254684903</v>
      </c>
      <c r="M981" s="17"/>
      <c r="N981" s="17">
        <v>0.60194411432561601</v>
      </c>
      <c r="O981" s="17">
        <v>0.54321065203434005</v>
      </c>
      <c r="P981" s="17">
        <v>0.60337047944063305</v>
      </c>
      <c r="Q981" s="17">
        <v>0.492509369925619</v>
      </c>
      <c r="R981" s="17">
        <v>0.59530199724940003</v>
      </c>
      <c r="S981" s="17">
        <v>0.62219851529993297</v>
      </c>
      <c r="T981" s="17">
        <v>0.53852482662095402</v>
      </c>
      <c r="U981" s="17">
        <v>0.41449646338359702</v>
      </c>
      <c r="V981" s="17">
        <v>0.54529924933191898</v>
      </c>
      <c r="W981" s="17">
        <v>0.53453265374804304</v>
      </c>
      <c r="X981" s="17">
        <v>0.55810073944416705</v>
      </c>
      <c r="Y981" s="17">
        <v>0.46575489352927701</v>
      </c>
      <c r="Z981" s="17">
        <v>0.47094212601436303</v>
      </c>
      <c r="AA981" s="17">
        <v>0.58057818381654402</v>
      </c>
      <c r="AB981" s="17">
        <v>0.69806536854295897</v>
      </c>
      <c r="AC981" s="17">
        <v>0.49654070077083301</v>
      </c>
      <c r="AD981" s="17"/>
      <c r="AE981" s="17">
        <v>0.59927641311292801</v>
      </c>
      <c r="AF981" s="17">
        <v>0.52948376090997695</v>
      </c>
    </row>
    <row r="982" spans="2:32" x14ac:dyDescent="0.5">
      <c r="B982" t="s">
        <v>98</v>
      </c>
      <c r="C982" s="17">
        <v>0.14488622098513501</v>
      </c>
      <c r="D982" s="17">
        <v>0.15419454195452201</v>
      </c>
      <c r="E982" s="17">
        <v>0.13653387323218799</v>
      </c>
      <c r="F982" s="17"/>
      <c r="G982" s="17">
        <v>7.44735502806914E-2</v>
      </c>
      <c r="H982" s="17">
        <v>0.15436659233876099</v>
      </c>
      <c r="I982" s="17">
        <v>0.15326726859930601</v>
      </c>
      <c r="J982" s="17">
        <v>0.10104930064784901</v>
      </c>
      <c r="K982" s="17">
        <v>0.16134850845593299</v>
      </c>
      <c r="L982" s="17">
        <v>0.17456888685049801</v>
      </c>
      <c r="M982" s="17"/>
      <c r="N982" s="17">
        <v>0.11945525461162999</v>
      </c>
      <c r="O982" s="17">
        <v>0.15392904860895301</v>
      </c>
      <c r="P982" s="17">
        <v>9.5325435817372794E-2</v>
      </c>
      <c r="Q982" s="17">
        <v>0.188132750063742</v>
      </c>
      <c r="R982" s="17">
        <v>9.6704822806779306E-2</v>
      </c>
      <c r="S982" s="17">
        <v>0.113742632899415</v>
      </c>
      <c r="T982" s="17">
        <v>0.157655675367321</v>
      </c>
      <c r="U982" s="17">
        <v>8.1277966041884697E-2</v>
      </c>
      <c r="V982" s="17">
        <v>0.146126185203138</v>
      </c>
      <c r="W982" s="17">
        <v>0.15862425574684699</v>
      </c>
      <c r="X982" s="17">
        <v>0.145837909966409</v>
      </c>
      <c r="Y982" s="17">
        <v>0.224107481645622</v>
      </c>
      <c r="Z982" s="17">
        <v>0.15605695649281501</v>
      </c>
      <c r="AA982" s="17">
        <v>0.138128590007917</v>
      </c>
      <c r="AB982" s="17">
        <v>0.116930726990895</v>
      </c>
      <c r="AC982" s="17">
        <v>0.17168350019911899</v>
      </c>
      <c r="AD982" s="17"/>
      <c r="AE982" s="17">
        <v>0.148112061392045</v>
      </c>
      <c r="AF982" s="17">
        <v>0.143416514948216</v>
      </c>
    </row>
    <row r="983" spans="2:32" x14ac:dyDescent="0.5">
      <c r="B983" t="s">
        <v>99</v>
      </c>
      <c r="C983" s="17">
        <v>0.40644264006436598</v>
      </c>
      <c r="D983" s="17">
        <v>0.40402205443997402</v>
      </c>
      <c r="E983" s="17">
        <v>0.40849338931644602</v>
      </c>
      <c r="F983" s="17"/>
      <c r="G983" s="17">
        <v>0.55247982746982105</v>
      </c>
      <c r="H983" s="17">
        <v>0.45070547415002199</v>
      </c>
      <c r="I983" s="17">
        <v>0.423926790946757</v>
      </c>
      <c r="J983" s="17">
        <v>0.42559667870946</v>
      </c>
      <c r="K983" s="17">
        <v>0.37978722055021602</v>
      </c>
      <c r="L983" s="17">
        <v>0.32849436569635099</v>
      </c>
      <c r="M983" s="17"/>
      <c r="N983" s="17">
        <v>0.48248885971398597</v>
      </c>
      <c r="O983" s="17">
        <v>0.38928160342538698</v>
      </c>
      <c r="P983" s="17">
        <v>0.50804504362325997</v>
      </c>
      <c r="Q983" s="17">
        <v>0.30437661986187697</v>
      </c>
      <c r="R983" s="17">
        <v>0.49859717444261997</v>
      </c>
      <c r="S983" s="17">
        <v>0.50845588240051698</v>
      </c>
      <c r="T983" s="17">
        <v>0.38086915125363302</v>
      </c>
      <c r="U983" s="17">
        <v>0.33321849734171199</v>
      </c>
      <c r="V983" s="17">
        <v>0.39917306412878101</v>
      </c>
      <c r="W983" s="17">
        <v>0.37590839800119602</v>
      </c>
      <c r="X983" s="17">
        <v>0.412262829477758</v>
      </c>
      <c r="Y983" s="17">
        <v>0.24164741188365399</v>
      </c>
      <c r="Z983" s="17">
        <v>0.31488516952154799</v>
      </c>
      <c r="AA983" s="17">
        <v>0.44244959380862697</v>
      </c>
      <c r="AB983" s="17">
        <v>0.58113464155206396</v>
      </c>
      <c r="AC983" s="17">
        <v>0.32485720057171302</v>
      </c>
      <c r="AD983" s="17"/>
      <c r="AE983" s="17">
        <v>0.45116435172088298</v>
      </c>
      <c r="AF983" s="17">
        <v>0.38606724596176101</v>
      </c>
    </row>
    <row r="984" spans="2:32" x14ac:dyDescent="0.5">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c r="AD984" s="17"/>
      <c r="AE984" s="17"/>
      <c r="AF984" s="17"/>
    </row>
    <row r="985" spans="2:32" x14ac:dyDescent="0.5">
      <c r="B985" s="6" t="s">
        <v>410</v>
      </c>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c r="AD985" s="17"/>
      <c r="AE985" s="17"/>
      <c r="AF985" s="17"/>
    </row>
    <row r="986" spans="2:32" x14ac:dyDescent="0.5">
      <c r="B986" s="24" t="s">
        <v>545</v>
      </c>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c r="AD986" s="17"/>
      <c r="AE986" s="17"/>
      <c r="AF986" s="17"/>
    </row>
    <row r="987" spans="2:32" x14ac:dyDescent="0.5">
      <c r="B987" t="s">
        <v>404</v>
      </c>
      <c r="C987" s="17">
        <v>0.31925028167883701</v>
      </c>
      <c r="D987" s="17">
        <v>0.360664389652885</v>
      </c>
      <c r="E987" s="17">
        <v>0.26712688265275503</v>
      </c>
      <c r="F987" s="17"/>
      <c r="G987" s="17">
        <v>0.25106539276363699</v>
      </c>
      <c r="H987" s="17">
        <v>0.25795419147434301</v>
      </c>
      <c r="I987" s="17">
        <v>0.36469735840733702</v>
      </c>
      <c r="J987" s="17">
        <v>0.362993694431618</v>
      </c>
      <c r="K987" s="17">
        <v>0.26832064574500297</v>
      </c>
      <c r="L987" s="17">
        <v>0.35577400383134899</v>
      </c>
      <c r="M987" s="17"/>
      <c r="N987" s="17">
        <v>0.58041038353749397</v>
      </c>
      <c r="O987" s="17">
        <v>0.25762604738795603</v>
      </c>
      <c r="P987" s="17">
        <v>0.32167203617700402</v>
      </c>
      <c r="Q987" s="17">
        <v>0.28068968060556199</v>
      </c>
      <c r="R987" s="17">
        <v>0</v>
      </c>
      <c r="S987" s="17">
        <v>0.153441750391308</v>
      </c>
      <c r="T987" s="17">
        <v>0.36009124123306702</v>
      </c>
      <c r="U987" s="17">
        <v>1</v>
      </c>
      <c r="V987" s="17">
        <v>0.147591760986958</v>
      </c>
      <c r="W987" s="17">
        <v>0.35084050946870698</v>
      </c>
      <c r="X987" s="17">
        <v>0.107832990645942</v>
      </c>
      <c r="Y987" s="17">
        <v>0</v>
      </c>
      <c r="Z987" s="17">
        <v>0.38938159268327199</v>
      </c>
      <c r="AA987" s="17">
        <v>0.29238367450814801</v>
      </c>
      <c r="AB987" s="17">
        <v>0.13474266809079899</v>
      </c>
      <c r="AC987" s="17">
        <v>0.17972418205103199</v>
      </c>
      <c r="AD987" s="17"/>
      <c r="AE987" s="17">
        <v>0.31429558357152798</v>
      </c>
      <c r="AF987" s="17">
        <v>0.32318534326435699</v>
      </c>
    </row>
    <row r="988" spans="2:32" x14ac:dyDescent="0.5">
      <c r="B988" t="s">
        <v>405</v>
      </c>
      <c r="C988" s="17">
        <v>0.44842035334965402</v>
      </c>
      <c r="D988" s="17">
        <v>0.43893792612056898</v>
      </c>
      <c r="E988" s="17">
        <v>0.46519039094450298</v>
      </c>
      <c r="F988" s="17"/>
      <c r="G988" s="17">
        <v>0.40835219859063998</v>
      </c>
      <c r="H988" s="17">
        <v>0.43025450548754501</v>
      </c>
      <c r="I988" s="17">
        <v>0.49541587347764399</v>
      </c>
      <c r="J988" s="17">
        <v>0.42341188053860901</v>
      </c>
      <c r="K988" s="17">
        <v>0.42667122846414501</v>
      </c>
      <c r="L988" s="17">
        <v>0.47510254138064301</v>
      </c>
      <c r="M988" s="17"/>
      <c r="N988" s="17">
        <v>0.282637768967471</v>
      </c>
      <c r="O988" s="17">
        <v>0.457717747525892</v>
      </c>
      <c r="P988" s="17">
        <v>0.378264854575735</v>
      </c>
      <c r="Q988" s="17">
        <v>0.61797260695684497</v>
      </c>
      <c r="R988" s="17">
        <v>0</v>
      </c>
      <c r="S988" s="17">
        <v>0.84655824960869197</v>
      </c>
      <c r="T988" s="17">
        <v>0.447904289996084</v>
      </c>
      <c r="U988" s="17">
        <v>0</v>
      </c>
      <c r="V988" s="17">
        <v>0.47594659183008398</v>
      </c>
      <c r="W988" s="17">
        <v>0.46492472055036399</v>
      </c>
      <c r="X988" s="17">
        <v>0.40886351743060501</v>
      </c>
      <c r="Y988" s="17">
        <v>0.475660246915732</v>
      </c>
      <c r="Z988" s="17">
        <v>0.32659826924829199</v>
      </c>
      <c r="AA988" s="17">
        <v>0.70761632549185105</v>
      </c>
      <c r="AB988" s="17">
        <v>0.49393069685302399</v>
      </c>
      <c r="AC988" s="17">
        <v>0.64863073801204196</v>
      </c>
      <c r="AD988" s="17"/>
      <c r="AE988" s="17">
        <v>0.46612701746076701</v>
      </c>
      <c r="AF988" s="17">
        <v>0.434357576517996</v>
      </c>
    </row>
    <row r="989" spans="2:32" x14ac:dyDescent="0.5">
      <c r="B989" t="s">
        <v>406</v>
      </c>
      <c r="C989" s="17">
        <v>0.186159023993308</v>
      </c>
      <c r="D989" s="17">
        <v>0.15343255222770599</v>
      </c>
      <c r="E989" s="17">
        <v>0.231413477541802</v>
      </c>
      <c r="F989" s="17"/>
      <c r="G989" s="17">
        <v>0.17287472626161501</v>
      </c>
      <c r="H989" s="17">
        <v>0.26088944099581701</v>
      </c>
      <c r="I989" s="17">
        <v>0.104961451413353</v>
      </c>
      <c r="J989" s="17">
        <v>0.19385274679063499</v>
      </c>
      <c r="K989" s="17">
        <v>0.25172550934990301</v>
      </c>
      <c r="L989" s="17">
        <v>0.133056575680501</v>
      </c>
      <c r="M989" s="17"/>
      <c r="N989" s="17">
        <v>9.7801720697541006E-2</v>
      </c>
      <c r="O989" s="17">
        <v>0.22323557408216901</v>
      </c>
      <c r="P989" s="17">
        <v>0.23696116983780499</v>
      </c>
      <c r="Q989" s="17">
        <v>0.101337712437593</v>
      </c>
      <c r="R989" s="17">
        <v>1</v>
      </c>
      <c r="S989" s="17">
        <v>0</v>
      </c>
      <c r="T989" s="17">
        <v>0.147102537578779</v>
      </c>
      <c r="U989" s="17">
        <v>0</v>
      </c>
      <c r="V989" s="17">
        <v>0.37646164718295799</v>
      </c>
      <c r="W989" s="17">
        <v>0.15046303073293801</v>
      </c>
      <c r="X989" s="17">
        <v>0.113954552986542</v>
      </c>
      <c r="Y989" s="17">
        <v>0.52433975308426795</v>
      </c>
      <c r="Z989" s="17">
        <v>0.21587911253275499</v>
      </c>
      <c r="AA989" s="17">
        <v>0</v>
      </c>
      <c r="AB989" s="17">
        <v>0.37132663505617702</v>
      </c>
      <c r="AC989" s="17">
        <v>0.17164507993692699</v>
      </c>
      <c r="AD989" s="17"/>
      <c r="AE989" s="17">
        <v>0.16529830162610801</v>
      </c>
      <c r="AF989" s="17">
        <v>0.20272677957709401</v>
      </c>
    </row>
    <row r="990" spans="2:32" x14ac:dyDescent="0.5">
      <c r="B990" t="s">
        <v>407</v>
      </c>
      <c r="C990" s="17">
        <v>3.8209452352766002E-2</v>
      </c>
      <c r="D990" s="17">
        <v>4.0297502619275699E-2</v>
      </c>
      <c r="E990" s="17">
        <v>2.6514425908985999E-2</v>
      </c>
      <c r="F990" s="17"/>
      <c r="G990" s="17">
        <v>0.16770768238410799</v>
      </c>
      <c r="H990" s="17">
        <v>2.3037914170941299E-2</v>
      </c>
      <c r="I990" s="17">
        <v>3.4925316701666501E-2</v>
      </c>
      <c r="J990" s="17">
        <v>1.9741678239138399E-2</v>
      </c>
      <c r="K990" s="17">
        <v>3.5369224014366298E-2</v>
      </c>
      <c r="L990" s="17">
        <v>3.6066879107507999E-2</v>
      </c>
      <c r="M990" s="17"/>
      <c r="N990" s="17">
        <v>3.9150126797494703E-2</v>
      </c>
      <c r="O990" s="17">
        <v>3.95544404882021E-2</v>
      </c>
      <c r="P990" s="17">
        <v>6.31019394094567E-2</v>
      </c>
      <c r="Q990" s="17">
        <v>0</v>
      </c>
      <c r="R990" s="17">
        <v>0</v>
      </c>
      <c r="S990" s="17">
        <v>0</v>
      </c>
      <c r="T990" s="17">
        <v>4.4901931192070497E-2</v>
      </c>
      <c r="U990" s="17">
        <v>0</v>
      </c>
      <c r="V990" s="17">
        <v>0</v>
      </c>
      <c r="W990" s="17">
        <v>1.6803224154148699E-2</v>
      </c>
      <c r="X990" s="17">
        <v>0.36934893893691101</v>
      </c>
      <c r="Y990" s="17">
        <v>0</v>
      </c>
      <c r="Z990" s="17">
        <v>6.8141025535680105E-2</v>
      </c>
      <c r="AA990" s="17">
        <v>0</v>
      </c>
      <c r="AB990" s="17">
        <v>0</v>
      </c>
      <c r="AC990" s="17">
        <v>0</v>
      </c>
      <c r="AD990" s="17"/>
      <c r="AE990" s="17">
        <v>4.5714830715501503E-2</v>
      </c>
      <c r="AF990" s="17">
        <v>3.2248619736865998E-2</v>
      </c>
    </row>
    <row r="991" spans="2:32" x14ac:dyDescent="0.5">
      <c r="B991" t="s">
        <v>408</v>
      </c>
      <c r="C991" s="17">
        <v>7.9608886254350399E-3</v>
      </c>
      <c r="D991" s="17">
        <v>6.6676293795646102E-3</v>
      </c>
      <c r="E991" s="17">
        <v>9.7548229519541004E-3</v>
      </c>
      <c r="F991" s="17"/>
      <c r="G991" s="17">
        <v>0</v>
      </c>
      <c r="H991" s="17">
        <v>2.7863947871352799E-2</v>
      </c>
      <c r="I991" s="17">
        <v>0</v>
      </c>
      <c r="J991" s="17">
        <v>0</v>
      </c>
      <c r="K991" s="17">
        <v>1.7913392426581999E-2</v>
      </c>
      <c r="L991" s="17">
        <v>0</v>
      </c>
      <c r="M991" s="17"/>
      <c r="N991" s="17">
        <v>0</v>
      </c>
      <c r="O991" s="17">
        <v>2.18661905157812E-2</v>
      </c>
      <c r="P991" s="17">
        <v>0</v>
      </c>
      <c r="Q991" s="17">
        <v>0</v>
      </c>
      <c r="R991" s="17">
        <v>0</v>
      </c>
      <c r="S991" s="17">
        <v>0</v>
      </c>
      <c r="T991" s="17">
        <v>0</v>
      </c>
      <c r="U991" s="17">
        <v>0</v>
      </c>
      <c r="V991" s="17">
        <v>0</v>
      </c>
      <c r="W991" s="17">
        <v>1.6968515093842201E-2</v>
      </c>
      <c r="X991" s="17">
        <v>0</v>
      </c>
      <c r="Y991" s="17">
        <v>0</v>
      </c>
      <c r="Z991" s="17">
        <v>0</v>
      </c>
      <c r="AA991" s="17">
        <v>0</v>
      </c>
      <c r="AB991" s="17">
        <v>0</v>
      </c>
      <c r="AC991" s="17">
        <v>0</v>
      </c>
      <c r="AD991" s="17"/>
      <c r="AE991" s="17">
        <v>8.5642666260960492E-3</v>
      </c>
      <c r="AF991" s="17">
        <v>7.4816809036879197E-3</v>
      </c>
    </row>
    <row r="992" spans="2:32" x14ac:dyDescent="0.5">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c r="AD992" s="17"/>
      <c r="AE992" s="17"/>
      <c r="AF992" s="17"/>
    </row>
    <row r="993" spans="2:32" x14ac:dyDescent="0.5">
      <c r="B993" s="6" t="s">
        <v>411</v>
      </c>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c r="AD993" s="17"/>
      <c r="AE993" s="17"/>
      <c r="AF993" s="17"/>
    </row>
    <row r="994" spans="2:32" x14ac:dyDescent="0.5">
      <c r="B994" s="24" t="s">
        <v>545</v>
      </c>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c r="AD994" s="17"/>
      <c r="AE994" s="17"/>
      <c r="AF994" s="17"/>
    </row>
    <row r="995" spans="2:32" x14ac:dyDescent="0.5">
      <c r="B995" t="s">
        <v>404</v>
      </c>
      <c r="C995" s="17">
        <v>0.30858097832008302</v>
      </c>
      <c r="D995" s="17">
        <v>0.36339475643983798</v>
      </c>
      <c r="E995" s="17">
        <v>0.26421663595150402</v>
      </c>
      <c r="F995" s="17"/>
      <c r="G995" s="17">
        <v>0.12766309097110901</v>
      </c>
      <c r="H995" s="17">
        <v>0.29241660161157601</v>
      </c>
      <c r="I995" s="17">
        <v>0.44516096310911502</v>
      </c>
      <c r="J995" s="17">
        <v>0.26537359228952301</v>
      </c>
      <c r="K995" s="17">
        <v>0.45293910855423403</v>
      </c>
      <c r="L995" s="17">
        <v>0.235811175462696</v>
      </c>
      <c r="M995" s="17"/>
      <c r="N995" s="17">
        <v>0.31406479698845002</v>
      </c>
      <c r="O995" s="17">
        <v>0.17050615679578701</v>
      </c>
      <c r="P995" s="17">
        <v>0.82783957449758805</v>
      </c>
      <c r="Q995" s="17">
        <v>0.28909271150343502</v>
      </c>
      <c r="R995" s="17" t="s">
        <v>371</v>
      </c>
      <c r="S995" s="17">
        <v>0.53507425736179004</v>
      </c>
      <c r="T995" s="17">
        <v>0.213325862337919</v>
      </c>
      <c r="U995" s="17">
        <v>0</v>
      </c>
      <c r="V995" s="17">
        <v>0.20325264706517501</v>
      </c>
      <c r="W995" s="17">
        <v>0.34659386989250102</v>
      </c>
      <c r="X995" s="17">
        <v>0.38625435615498299</v>
      </c>
      <c r="Y995" s="17">
        <v>0</v>
      </c>
      <c r="Z995" s="17">
        <v>0.42545277379048602</v>
      </c>
      <c r="AA995" s="17">
        <v>0.76901422612241299</v>
      </c>
      <c r="AB995" s="17">
        <v>0.19241751945406699</v>
      </c>
      <c r="AC995" s="17">
        <v>0.32485055035849197</v>
      </c>
      <c r="AD995" s="17"/>
      <c r="AE995" s="17">
        <v>0.35701957553430602</v>
      </c>
      <c r="AF995" s="17">
        <v>0.28844598626611401</v>
      </c>
    </row>
    <row r="996" spans="2:32" x14ac:dyDescent="0.5">
      <c r="B996" t="s">
        <v>405</v>
      </c>
      <c r="C996" s="17">
        <v>0.46194579191561602</v>
      </c>
      <c r="D996" s="17">
        <v>0.52030218535135597</v>
      </c>
      <c r="E996" s="17">
        <v>0.41637922189219201</v>
      </c>
      <c r="F996" s="17"/>
      <c r="G996" s="17">
        <v>0.50527481383731299</v>
      </c>
      <c r="H996" s="17">
        <v>0.43559687941959302</v>
      </c>
      <c r="I996" s="17">
        <v>0.396659533537426</v>
      </c>
      <c r="J996" s="17">
        <v>0.46588500312467501</v>
      </c>
      <c r="K996" s="17">
        <v>0.50728327472347801</v>
      </c>
      <c r="L996" s="17">
        <v>0.47580732098119299</v>
      </c>
      <c r="M996" s="17"/>
      <c r="N996" s="17">
        <v>0.28652866216117701</v>
      </c>
      <c r="O996" s="17">
        <v>0.54748846380536098</v>
      </c>
      <c r="P996" s="17">
        <v>0.17216042550241201</v>
      </c>
      <c r="Q996" s="17">
        <v>0.29363050324168899</v>
      </c>
      <c r="R996" s="17" t="s">
        <v>371</v>
      </c>
      <c r="S996" s="17">
        <v>0.46492574263821002</v>
      </c>
      <c r="T996" s="17">
        <v>0.574424872391192</v>
      </c>
      <c r="U996" s="17">
        <v>1</v>
      </c>
      <c r="V996" s="17">
        <v>0.79674735293482501</v>
      </c>
      <c r="W996" s="17">
        <v>0.44206079130618597</v>
      </c>
      <c r="X996" s="17">
        <v>0.36677999517795701</v>
      </c>
      <c r="Y996" s="17">
        <v>0.66293307167751003</v>
      </c>
      <c r="Z996" s="17">
        <v>0.29806311247370898</v>
      </c>
      <c r="AA996" s="17">
        <v>0.23098577387758701</v>
      </c>
      <c r="AB996" s="17">
        <v>0.413538701921073</v>
      </c>
      <c r="AC996" s="17">
        <v>0.495921177531785</v>
      </c>
      <c r="AD996" s="17"/>
      <c r="AE996" s="17">
        <v>0.39013174915737397</v>
      </c>
      <c r="AF996" s="17">
        <v>0.49179750652877102</v>
      </c>
    </row>
    <row r="997" spans="2:32" x14ac:dyDescent="0.5">
      <c r="B997" t="s">
        <v>406</v>
      </c>
      <c r="C997" s="17">
        <v>0.11329391477344999</v>
      </c>
      <c r="D997" s="17">
        <v>7.1005203292946004E-2</v>
      </c>
      <c r="E997" s="17">
        <v>0.151905776856115</v>
      </c>
      <c r="F997" s="17"/>
      <c r="G997" s="17">
        <v>0.12584196061255601</v>
      </c>
      <c r="H997" s="17">
        <v>0.17877714474896</v>
      </c>
      <c r="I997" s="17">
        <v>4.8919301837757702E-2</v>
      </c>
      <c r="J997" s="17">
        <v>0.18570767394988699</v>
      </c>
      <c r="K997" s="17">
        <v>0</v>
      </c>
      <c r="L997" s="17">
        <v>9.4296512846646502E-2</v>
      </c>
      <c r="M997" s="17"/>
      <c r="N997" s="17">
        <v>0.32716849137385501</v>
      </c>
      <c r="O997" s="17">
        <v>9.2820121639802994E-2</v>
      </c>
      <c r="P997" s="17">
        <v>0</v>
      </c>
      <c r="Q997" s="17">
        <v>0.14745644139443601</v>
      </c>
      <c r="R997" s="17" t="s">
        <v>371</v>
      </c>
      <c r="S997" s="17">
        <v>0</v>
      </c>
      <c r="T997" s="17">
        <v>7.1084145118484002E-2</v>
      </c>
      <c r="U997" s="17">
        <v>0</v>
      </c>
      <c r="V997" s="17">
        <v>0</v>
      </c>
      <c r="W997" s="17">
        <v>0.10495394476275501</v>
      </c>
      <c r="X997" s="17">
        <v>0</v>
      </c>
      <c r="Y997" s="17">
        <v>0.33706692832249002</v>
      </c>
      <c r="Z997" s="17">
        <v>0.13310625294338899</v>
      </c>
      <c r="AA997" s="17">
        <v>0</v>
      </c>
      <c r="AB997" s="17">
        <v>0.189369525013179</v>
      </c>
      <c r="AC997" s="17">
        <v>0.179228272109723</v>
      </c>
      <c r="AD997" s="17"/>
      <c r="AE997" s="17">
        <v>0.164798281208449</v>
      </c>
      <c r="AF997" s="17">
        <v>9.1884541493563496E-2</v>
      </c>
    </row>
    <row r="998" spans="2:32" x14ac:dyDescent="0.5">
      <c r="B998" t="s">
        <v>407</v>
      </c>
      <c r="C998" s="17">
        <v>9.7053541602782997E-2</v>
      </c>
      <c r="D998" s="17">
        <v>3.2818936536732603E-2</v>
      </c>
      <c r="E998" s="17">
        <v>0.154766780453997</v>
      </c>
      <c r="F998" s="17"/>
      <c r="G998" s="17">
        <v>0.18576425934129501</v>
      </c>
      <c r="H998" s="17">
        <v>6.2997471765100302E-2</v>
      </c>
      <c r="I998" s="17">
        <v>0.109260201515701</v>
      </c>
      <c r="J998" s="17">
        <v>8.3033730635914696E-2</v>
      </c>
      <c r="K998" s="17">
        <v>3.97776167222871E-2</v>
      </c>
      <c r="L998" s="17">
        <v>0.152331740160315</v>
      </c>
      <c r="M998" s="17"/>
      <c r="N998" s="17">
        <v>7.2238049476517394E-2</v>
      </c>
      <c r="O998" s="17">
        <v>0.18918525775904901</v>
      </c>
      <c r="P998" s="17">
        <v>0</v>
      </c>
      <c r="Q998" s="17">
        <v>0.145025920251594</v>
      </c>
      <c r="R998" s="17" t="s">
        <v>371</v>
      </c>
      <c r="S998" s="17">
        <v>0</v>
      </c>
      <c r="T998" s="17">
        <v>7.0080975033921106E-2</v>
      </c>
      <c r="U998" s="17">
        <v>0</v>
      </c>
      <c r="V998" s="17">
        <v>0</v>
      </c>
      <c r="W998" s="17">
        <v>0.106391394038559</v>
      </c>
      <c r="X998" s="17">
        <v>0.12765471036068901</v>
      </c>
      <c r="Y998" s="17">
        <v>0</v>
      </c>
      <c r="Z998" s="17">
        <v>0.14337786079241499</v>
      </c>
      <c r="AA998" s="17">
        <v>0</v>
      </c>
      <c r="AB998" s="17">
        <v>0.20467425361168101</v>
      </c>
      <c r="AC998" s="17">
        <v>0</v>
      </c>
      <c r="AD998" s="17"/>
      <c r="AE998" s="17">
        <v>8.8050394099870394E-2</v>
      </c>
      <c r="AF998" s="17">
        <v>0.100795976641315</v>
      </c>
    </row>
    <row r="999" spans="2:32" x14ac:dyDescent="0.5">
      <c r="B999" t="s">
        <v>408</v>
      </c>
      <c r="C999" s="17">
        <v>1.9125773388068201E-2</v>
      </c>
      <c r="D999" s="17">
        <v>1.24789183791277E-2</v>
      </c>
      <c r="E999" s="17">
        <v>1.27315848461922E-2</v>
      </c>
      <c r="F999" s="17"/>
      <c r="G999" s="17">
        <v>5.5455875237727797E-2</v>
      </c>
      <c r="H999" s="17">
        <v>3.02119024547714E-2</v>
      </c>
      <c r="I999" s="17">
        <v>0</v>
      </c>
      <c r="J999" s="17">
        <v>0</v>
      </c>
      <c r="K999" s="17">
        <v>0</v>
      </c>
      <c r="L999" s="17">
        <v>4.1753250549148399E-2</v>
      </c>
      <c r="M999" s="17"/>
      <c r="N999" s="17">
        <v>0</v>
      </c>
      <c r="O999" s="17">
        <v>0</v>
      </c>
      <c r="P999" s="17">
        <v>0</v>
      </c>
      <c r="Q999" s="17">
        <v>0.124794423608847</v>
      </c>
      <c r="R999" s="17" t="s">
        <v>371</v>
      </c>
      <c r="S999" s="17">
        <v>0</v>
      </c>
      <c r="T999" s="17">
        <v>7.1084145118484002E-2</v>
      </c>
      <c r="U999" s="17">
        <v>0</v>
      </c>
      <c r="V999" s="17">
        <v>0</v>
      </c>
      <c r="W999" s="17">
        <v>0</v>
      </c>
      <c r="X999" s="17">
        <v>0.11931093830637</v>
      </c>
      <c r="Y999" s="17">
        <v>0</v>
      </c>
      <c r="Z999" s="17">
        <v>0</v>
      </c>
      <c r="AA999" s="17">
        <v>0</v>
      </c>
      <c r="AB999" s="17">
        <v>0</v>
      </c>
      <c r="AC999" s="17">
        <v>0</v>
      </c>
      <c r="AD999" s="17"/>
      <c r="AE999" s="17">
        <v>0</v>
      </c>
      <c r="AF999" s="17">
        <v>2.7075989070236402E-2</v>
      </c>
    </row>
    <row r="1000" spans="2:32" x14ac:dyDescent="0.5">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c r="AD1000" s="17"/>
      <c r="AE1000" s="17"/>
      <c r="AF1000" s="17"/>
    </row>
    <row r="1001" spans="2:32" x14ac:dyDescent="0.5">
      <c r="B1001" s="6" t="s">
        <v>412</v>
      </c>
      <c r="C1001" s="17"/>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c r="AD1001" s="17"/>
      <c r="AE1001" s="17"/>
      <c r="AF1001" s="17"/>
    </row>
    <row r="1002" spans="2:32" x14ac:dyDescent="0.5">
      <c r="B1002" s="24" t="s">
        <v>545</v>
      </c>
      <c r="C1002" s="17"/>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c r="AD1002" s="17"/>
      <c r="AE1002" s="17"/>
      <c r="AF1002" s="17"/>
    </row>
    <row r="1003" spans="2:32" x14ac:dyDescent="0.5">
      <c r="B1003" t="s">
        <v>404</v>
      </c>
      <c r="C1003" s="17">
        <v>0.53459522557860895</v>
      </c>
      <c r="D1003" s="17">
        <v>0.52199424816684104</v>
      </c>
      <c r="E1003" s="17">
        <v>0.54348160573209703</v>
      </c>
      <c r="F1003" s="17"/>
      <c r="G1003" s="17">
        <v>0.62238869713491296</v>
      </c>
      <c r="H1003" s="17">
        <v>0.46523398213901801</v>
      </c>
      <c r="I1003" s="17">
        <v>0.50270517683133398</v>
      </c>
      <c r="J1003" s="17">
        <v>0.52362588793986198</v>
      </c>
      <c r="K1003" s="17">
        <v>0.58198918737823402</v>
      </c>
      <c r="L1003" s="17">
        <v>0.53365358890801895</v>
      </c>
      <c r="M1003" s="17"/>
      <c r="N1003" s="17">
        <v>0.57046938946839998</v>
      </c>
      <c r="O1003" s="17">
        <v>0.47113223338017801</v>
      </c>
      <c r="P1003" s="17">
        <v>0.61000731470702996</v>
      </c>
      <c r="Q1003" s="17">
        <v>0.44869113889900902</v>
      </c>
      <c r="R1003" s="17">
        <v>0.65139710830299002</v>
      </c>
      <c r="S1003" s="17">
        <v>0.47372401239106499</v>
      </c>
      <c r="T1003" s="17">
        <v>0.50815311177935596</v>
      </c>
      <c r="U1003" s="17">
        <v>1</v>
      </c>
      <c r="V1003" s="17">
        <v>0.565024405644734</v>
      </c>
      <c r="W1003" s="17">
        <v>0.48252752410645999</v>
      </c>
      <c r="X1003" s="17">
        <v>0.67003457261257604</v>
      </c>
      <c r="Y1003" s="17">
        <v>1</v>
      </c>
      <c r="Z1003" s="17">
        <v>0.45622214659488702</v>
      </c>
      <c r="AA1003" s="17">
        <v>0.83327920750601803</v>
      </c>
      <c r="AB1003" s="17">
        <v>0.56762835093402098</v>
      </c>
      <c r="AC1003" s="17">
        <v>0.39479600549389099</v>
      </c>
      <c r="AD1003" s="17"/>
      <c r="AE1003" s="17">
        <v>0.54850884296264801</v>
      </c>
      <c r="AF1003" s="17">
        <v>0.52759130813493504</v>
      </c>
    </row>
    <row r="1004" spans="2:32" x14ac:dyDescent="0.5">
      <c r="B1004" t="s">
        <v>405</v>
      </c>
      <c r="C1004" s="17">
        <v>0.35411146077060601</v>
      </c>
      <c r="D1004" s="17">
        <v>0.40366350938770001</v>
      </c>
      <c r="E1004" s="17">
        <v>0.319166684107141</v>
      </c>
      <c r="F1004" s="17"/>
      <c r="G1004" s="17">
        <v>0.26766476924180899</v>
      </c>
      <c r="H1004" s="17">
        <v>0.414233163100033</v>
      </c>
      <c r="I1004" s="17">
        <v>0.41857208582600802</v>
      </c>
      <c r="J1004" s="17">
        <v>0.337178149343209</v>
      </c>
      <c r="K1004" s="17">
        <v>0.31923714302286599</v>
      </c>
      <c r="L1004" s="17">
        <v>0.35108736776181199</v>
      </c>
      <c r="M1004" s="17"/>
      <c r="N1004" s="17">
        <v>0.25293486579411301</v>
      </c>
      <c r="O1004" s="17">
        <v>0.40178457728838801</v>
      </c>
      <c r="P1004" s="17">
        <v>0.24582233191897601</v>
      </c>
      <c r="Q1004" s="17">
        <v>0.43354162174579403</v>
      </c>
      <c r="R1004" s="17">
        <v>0</v>
      </c>
      <c r="S1004" s="17">
        <v>0.52627598760893501</v>
      </c>
      <c r="T1004" s="17">
        <v>0.31745528394612899</v>
      </c>
      <c r="U1004" s="17">
        <v>0</v>
      </c>
      <c r="V1004" s="17">
        <v>0.39255745048725099</v>
      </c>
      <c r="W1004" s="17">
        <v>0.40540515327614401</v>
      </c>
      <c r="X1004" s="17">
        <v>0.20499597128205299</v>
      </c>
      <c r="Y1004" s="17">
        <v>0</v>
      </c>
      <c r="Z1004" s="17">
        <v>0.420621161054541</v>
      </c>
      <c r="AA1004" s="17">
        <v>8.9208004230486596E-2</v>
      </c>
      <c r="AB1004" s="17">
        <v>0.43237164906597902</v>
      </c>
      <c r="AC1004" s="17">
        <v>0.60520399450610896</v>
      </c>
      <c r="AD1004" s="17"/>
      <c r="AE1004" s="17">
        <v>0.33944674806759101</v>
      </c>
      <c r="AF1004" s="17">
        <v>0.36149346893369799</v>
      </c>
    </row>
    <row r="1005" spans="2:32" x14ac:dyDescent="0.5">
      <c r="B1005" t="s">
        <v>406</v>
      </c>
      <c r="C1005" s="17">
        <v>8.2484034504626894E-2</v>
      </c>
      <c r="D1005" s="17">
        <v>3.5696927978013701E-2</v>
      </c>
      <c r="E1005" s="17">
        <v>0.115478936510317</v>
      </c>
      <c r="F1005" s="17"/>
      <c r="G1005" s="17">
        <v>8.6181477016352204E-2</v>
      </c>
      <c r="H1005" s="17">
        <v>0.106943836628123</v>
      </c>
      <c r="I1005" s="17">
        <v>5.9076170689594497E-2</v>
      </c>
      <c r="J1005" s="17">
        <v>8.9745873519777794E-2</v>
      </c>
      <c r="K1005" s="17">
        <v>5.4464454638255999E-2</v>
      </c>
      <c r="L1005" s="17">
        <v>9.5409570468994398E-2</v>
      </c>
      <c r="M1005" s="17"/>
      <c r="N1005" s="17">
        <v>0.13120497718945201</v>
      </c>
      <c r="O1005" s="17">
        <v>0.113612276809164</v>
      </c>
      <c r="P1005" s="17">
        <v>4.0414314211440497E-2</v>
      </c>
      <c r="Q1005" s="17">
        <v>0.11776723935519599</v>
      </c>
      <c r="R1005" s="17">
        <v>0</v>
      </c>
      <c r="S1005" s="17">
        <v>0</v>
      </c>
      <c r="T1005" s="17">
        <v>0.174391604274515</v>
      </c>
      <c r="U1005" s="17">
        <v>0</v>
      </c>
      <c r="V1005" s="17">
        <v>4.2418143868014797E-2</v>
      </c>
      <c r="W1005" s="17">
        <v>6.7703144236454293E-2</v>
      </c>
      <c r="X1005" s="17">
        <v>0.12496945610537</v>
      </c>
      <c r="Y1005" s="17">
        <v>0</v>
      </c>
      <c r="Z1005" s="17">
        <v>5.6452597259062501E-2</v>
      </c>
      <c r="AA1005" s="17">
        <v>7.7512788263495697E-2</v>
      </c>
      <c r="AB1005" s="17">
        <v>0</v>
      </c>
      <c r="AC1005" s="17">
        <v>0</v>
      </c>
      <c r="AD1005" s="17"/>
      <c r="AE1005" s="17">
        <v>8.9448985179020502E-2</v>
      </c>
      <c r="AF1005" s="17">
        <v>7.89779772244633E-2</v>
      </c>
    </row>
    <row r="1006" spans="2:32" x14ac:dyDescent="0.5">
      <c r="B1006" t="s">
        <v>407</v>
      </c>
      <c r="C1006" s="17">
        <v>1.9108117550164901E-2</v>
      </c>
      <c r="D1006" s="17">
        <v>3.3670219216526603E-2</v>
      </c>
      <c r="E1006" s="17">
        <v>8.8387259773989191E-3</v>
      </c>
      <c r="F1006" s="17"/>
      <c r="G1006" s="17">
        <v>2.3765056606925801E-2</v>
      </c>
      <c r="H1006" s="17">
        <v>0</v>
      </c>
      <c r="I1006" s="17">
        <v>1.9646566653064301E-2</v>
      </c>
      <c r="J1006" s="17">
        <v>1.5814454491307299E-2</v>
      </c>
      <c r="K1006" s="17">
        <v>3.3951278953414002E-2</v>
      </c>
      <c r="L1006" s="17">
        <v>1.9849472861174298E-2</v>
      </c>
      <c r="M1006" s="17"/>
      <c r="N1006" s="17">
        <v>2.02716684781095E-2</v>
      </c>
      <c r="O1006" s="17">
        <v>1.34709125222698E-2</v>
      </c>
      <c r="P1006" s="17">
        <v>7.0253334858522101E-2</v>
      </c>
      <c r="Q1006" s="17">
        <v>0</v>
      </c>
      <c r="R1006" s="17">
        <v>0.34860289169700998</v>
      </c>
      <c r="S1006" s="17">
        <v>0</v>
      </c>
      <c r="T1006" s="17">
        <v>0</v>
      </c>
      <c r="U1006" s="17">
        <v>0</v>
      </c>
      <c r="V1006" s="17">
        <v>0</v>
      </c>
      <c r="W1006" s="17">
        <v>3.34494184958289E-2</v>
      </c>
      <c r="X1006" s="17">
        <v>0</v>
      </c>
      <c r="Y1006" s="17">
        <v>0</v>
      </c>
      <c r="Z1006" s="17">
        <v>0</v>
      </c>
      <c r="AA1006" s="17">
        <v>0</v>
      </c>
      <c r="AB1006" s="17">
        <v>0</v>
      </c>
      <c r="AC1006" s="17">
        <v>0</v>
      </c>
      <c r="AD1006" s="17"/>
      <c r="AE1006" s="17">
        <v>1.3996808366683201E-2</v>
      </c>
      <c r="AF1006" s="17">
        <v>2.1681078022059801E-2</v>
      </c>
    </row>
    <row r="1007" spans="2:32" x14ac:dyDescent="0.5">
      <c r="B1007" t="s">
        <v>408</v>
      </c>
      <c r="C1007" s="17">
        <v>9.7011615959930603E-3</v>
      </c>
      <c r="D1007" s="17">
        <v>4.9750952509186796E-3</v>
      </c>
      <c r="E1007" s="17">
        <v>1.30340476730455E-2</v>
      </c>
      <c r="F1007" s="17"/>
      <c r="G1007" s="17">
        <v>0</v>
      </c>
      <c r="H1007" s="17">
        <v>1.35890181328255E-2</v>
      </c>
      <c r="I1007" s="17">
        <v>0</v>
      </c>
      <c r="J1007" s="17">
        <v>3.3635634705843999E-2</v>
      </c>
      <c r="K1007" s="17">
        <v>1.03579360072304E-2</v>
      </c>
      <c r="L1007" s="17">
        <v>0</v>
      </c>
      <c r="M1007" s="17"/>
      <c r="N1007" s="17">
        <v>2.51190990699257E-2</v>
      </c>
      <c r="O1007" s="17">
        <v>0</v>
      </c>
      <c r="P1007" s="17">
        <v>3.3502704304031398E-2</v>
      </c>
      <c r="Q1007" s="17">
        <v>0</v>
      </c>
      <c r="R1007" s="17">
        <v>0</v>
      </c>
      <c r="S1007" s="17">
        <v>0</v>
      </c>
      <c r="T1007" s="17">
        <v>0</v>
      </c>
      <c r="U1007" s="17">
        <v>0</v>
      </c>
      <c r="V1007" s="17">
        <v>0</v>
      </c>
      <c r="W1007" s="17">
        <v>1.0914759885112001E-2</v>
      </c>
      <c r="X1007" s="17">
        <v>0</v>
      </c>
      <c r="Y1007" s="17">
        <v>0</v>
      </c>
      <c r="Z1007" s="17">
        <v>6.6704095091509694E-2</v>
      </c>
      <c r="AA1007" s="17">
        <v>0</v>
      </c>
      <c r="AB1007" s="17">
        <v>0</v>
      </c>
      <c r="AC1007" s="17">
        <v>0</v>
      </c>
      <c r="AD1007" s="17"/>
      <c r="AE1007" s="17">
        <v>8.5986154240571596E-3</v>
      </c>
      <c r="AF1007" s="17">
        <v>1.02561676848436E-2</v>
      </c>
    </row>
    <row r="1008" spans="2:32" x14ac:dyDescent="0.5">
      <c r="C1008" s="17"/>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c r="AC1008" s="17"/>
      <c r="AD1008" s="17"/>
      <c r="AE1008" s="17"/>
      <c r="AF1008" s="17"/>
    </row>
    <row r="1009" spans="2:32" x14ac:dyDescent="0.5">
      <c r="B1009" s="6" t="s">
        <v>413</v>
      </c>
      <c r="C1009" s="17"/>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c r="AC1009" s="17"/>
      <c r="AD1009" s="17"/>
      <c r="AE1009" s="17"/>
      <c r="AF1009" s="17"/>
    </row>
    <row r="1010" spans="2:32" x14ac:dyDescent="0.5">
      <c r="B1010" s="24" t="s">
        <v>545</v>
      </c>
      <c r="C1010" s="17"/>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c r="AC1010" s="17"/>
      <c r="AD1010" s="17"/>
      <c r="AE1010" s="17"/>
      <c r="AF1010" s="17"/>
    </row>
    <row r="1011" spans="2:32" x14ac:dyDescent="0.5">
      <c r="B1011" t="s">
        <v>404</v>
      </c>
      <c r="C1011" s="17">
        <v>0.49926561149290399</v>
      </c>
      <c r="D1011" s="17">
        <v>0.481086164226947</v>
      </c>
      <c r="E1011" s="17">
        <v>0.52705549918665595</v>
      </c>
      <c r="F1011" s="17"/>
      <c r="G1011" s="17">
        <v>0.369655387352123</v>
      </c>
      <c r="H1011" s="17">
        <v>0.40618641063337602</v>
      </c>
      <c r="I1011" s="17">
        <v>0.55472954469099001</v>
      </c>
      <c r="J1011" s="17">
        <v>0.52508339132653103</v>
      </c>
      <c r="K1011" s="17">
        <v>0.49442937443327301</v>
      </c>
      <c r="L1011" s="17">
        <v>0.56081063972691203</v>
      </c>
      <c r="M1011" s="17"/>
      <c r="N1011" s="17">
        <v>0.76654603535189503</v>
      </c>
      <c r="O1011" s="17">
        <v>0.35958016486468902</v>
      </c>
      <c r="P1011" s="17">
        <v>0.65220261782284505</v>
      </c>
      <c r="Q1011" s="17">
        <v>1</v>
      </c>
      <c r="R1011" s="17" t="s">
        <v>371</v>
      </c>
      <c r="S1011" s="17">
        <v>0.44398958606899902</v>
      </c>
      <c r="T1011" s="17">
        <v>0.49068588396985902</v>
      </c>
      <c r="U1011" s="17">
        <v>1</v>
      </c>
      <c r="V1011" s="17">
        <v>0.38751050109285901</v>
      </c>
      <c r="W1011" s="17">
        <v>0.50889022256094096</v>
      </c>
      <c r="X1011" s="17">
        <v>0.35846050937388502</v>
      </c>
      <c r="Y1011" s="17">
        <v>0.52433975308426795</v>
      </c>
      <c r="Z1011" s="17">
        <v>0.630852223691453</v>
      </c>
      <c r="AA1011" s="17">
        <v>0.46830060249463701</v>
      </c>
      <c r="AB1011" s="17">
        <v>0.52146735248242804</v>
      </c>
      <c r="AC1011" s="17">
        <v>0.17511191717963001</v>
      </c>
      <c r="AD1011" s="17"/>
      <c r="AE1011" s="17">
        <v>0.36839389898858299</v>
      </c>
      <c r="AF1011" s="17">
        <v>0.54253502870000903</v>
      </c>
    </row>
    <row r="1012" spans="2:32" x14ac:dyDescent="0.5">
      <c r="B1012" t="s">
        <v>405</v>
      </c>
      <c r="C1012" s="17">
        <v>0.37945637956790101</v>
      </c>
      <c r="D1012" s="17">
        <v>0.43730109073385098</v>
      </c>
      <c r="E1012" s="17">
        <v>0.30457518543691298</v>
      </c>
      <c r="F1012" s="17"/>
      <c r="G1012" s="17">
        <v>0.49057934021980099</v>
      </c>
      <c r="H1012" s="17">
        <v>0.46791092380494398</v>
      </c>
      <c r="I1012" s="17">
        <v>0.31977223728149501</v>
      </c>
      <c r="J1012" s="17">
        <v>0.40132827947648902</v>
      </c>
      <c r="K1012" s="17">
        <v>0.41178472149286599</v>
      </c>
      <c r="L1012" s="17">
        <v>0.28462109125705898</v>
      </c>
      <c r="M1012" s="17"/>
      <c r="N1012" s="17">
        <v>0.154967248315274</v>
      </c>
      <c r="O1012" s="17">
        <v>0.39709322450551299</v>
      </c>
      <c r="P1012" s="17">
        <v>0.14735447493784301</v>
      </c>
      <c r="Q1012" s="17">
        <v>0</v>
      </c>
      <c r="R1012" s="17" t="s">
        <v>371</v>
      </c>
      <c r="S1012" s="17">
        <v>0.55601041393100104</v>
      </c>
      <c r="T1012" s="17">
        <v>0.42892420938047099</v>
      </c>
      <c r="U1012" s="17">
        <v>0</v>
      </c>
      <c r="V1012" s="17">
        <v>0.61248949890714099</v>
      </c>
      <c r="W1012" s="17">
        <v>0.43825775488823998</v>
      </c>
      <c r="X1012" s="17">
        <v>0.22524012256446499</v>
      </c>
      <c r="Y1012" s="17">
        <v>0.475660246915732</v>
      </c>
      <c r="Z1012" s="17">
        <v>0.12182928540049399</v>
      </c>
      <c r="AA1012" s="17">
        <v>0.53169939750536399</v>
      </c>
      <c r="AB1012" s="17">
        <v>0.47853264751757202</v>
      </c>
      <c r="AC1012" s="17">
        <v>0.68132035430059801</v>
      </c>
      <c r="AD1012" s="17"/>
      <c r="AE1012" s="17">
        <v>0.50361153220682098</v>
      </c>
      <c r="AF1012" s="17">
        <v>0.33840762277282399</v>
      </c>
    </row>
    <row r="1013" spans="2:32" x14ac:dyDescent="0.5">
      <c r="B1013" t="s">
        <v>406</v>
      </c>
      <c r="C1013" s="17">
        <v>9.8042486102917104E-2</v>
      </c>
      <c r="D1013" s="17">
        <v>6.1434218313462199E-2</v>
      </c>
      <c r="E1013" s="17">
        <v>0.141310175800096</v>
      </c>
      <c r="F1013" s="17"/>
      <c r="G1013" s="17">
        <v>6.9034350404103897E-2</v>
      </c>
      <c r="H1013" s="17">
        <v>0.12590266556168001</v>
      </c>
      <c r="I1013" s="17">
        <v>0.12549821802751601</v>
      </c>
      <c r="J1013" s="17">
        <v>7.3588329196979899E-2</v>
      </c>
      <c r="K1013" s="17">
        <v>6.6900635665599298E-2</v>
      </c>
      <c r="L1013" s="17">
        <v>0.11507404572311999</v>
      </c>
      <c r="M1013" s="17"/>
      <c r="N1013" s="17">
        <v>7.8486716332831594E-2</v>
      </c>
      <c r="O1013" s="17">
        <v>0.21427186713599</v>
      </c>
      <c r="P1013" s="17">
        <v>6.35577290408193E-2</v>
      </c>
      <c r="Q1013" s="17">
        <v>0</v>
      </c>
      <c r="R1013" s="17" t="s">
        <v>371</v>
      </c>
      <c r="S1013" s="17">
        <v>0</v>
      </c>
      <c r="T1013" s="17">
        <v>8.0389906649670106E-2</v>
      </c>
      <c r="U1013" s="17">
        <v>0</v>
      </c>
      <c r="V1013" s="17">
        <v>0</v>
      </c>
      <c r="W1013" s="17">
        <v>5.2852022550819597E-2</v>
      </c>
      <c r="X1013" s="17">
        <v>0.19660576693788001</v>
      </c>
      <c r="Y1013" s="17">
        <v>0</v>
      </c>
      <c r="Z1013" s="17">
        <v>0.247318490908054</v>
      </c>
      <c r="AA1013" s="17">
        <v>0</v>
      </c>
      <c r="AB1013" s="17">
        <v>0</v>
      </c>
      <c r="AC1013" s="17">
        <v>0.14356772851977201</v>
      </c>
      <c r="AD1013" s="17"/>
      <c r="AE1013" s="17">
        <v>0.10606336329069201</v>
      </c>
      <c r="AF1013" s="17">
        <v>9.5390586202139901E-2</v>
      </c>
    </row>
    <row r="1014" spans="2:32" x14ac:dyDescent="0.5">
      <c r="B1014" t="s">
        <v>407</v>
      </c>
      <c r="C1014" s="17">
        <v>1.17710831306304E-2</v>
      </c>
      <c r="D1014" s="17">
        <v>1.0277472669983001E-2</v>
      </c>
      <c r="E1014" s="17">
        <v>1.36451095103385E-2</v>
      </c>
      <c r="F1014" s="17"/>
      <c r="G1014" s="17">
        <v>7.0730922023972298E-2</v>
      </c>
      <c r="H1014" s="17">
        <v>0</v>
      </c>
      <c r="I1014" s="17">
        <v>0</v>
      </c>
      <c r="J1014" s="17">
        <v>0</v>
      </c>
      <c r="K1014" s="17">
        <v>0</v>
      </c>
      <c r="L1014" s="17">
        <v>1.8451316369051899E-2</v>
      </c>
      <c r="M1014" s="17"/>
      <c r="N1014" s="17">
        <v>0</v>
      </c>
      <c r="O1014" s="17">
        <v>0</v>
      </c>
      <c r="P1014" s="17">
        <v>6.9719345568784605E-2</v>
      </c>
      <c r="Q1014" s="17">
        <v>0</v>
      </c>
      <c r="R1014" s="17" t="s">
        <v>371</v>
      </c>
      <c r="S1014" s="17">
        <v>0</v>
      </c>
      <c r="T1014" s="17">
        <v>0</v>
      </c>
      <c r="U1014" s="17">
        <v>0</v>
      </c>
      <c r="V1014" s="17">
        <v>0</v>
      </c>
      <c r="W1014" s="17">
        <v>0</v>
      </c>
      <c r="X1014" s="17">
        <v>0.21969360112377001</v>
      </c>
      <c r="Y1014" s="17">
        <v>0</v>
      </c>
      <c r="Z1014" s="17">
        <v>0</v>
      </c>
      <c r="AA1014" s="17">
        <v>0</v>
      </c>
      <c r="AB1014" s="17">
        <v>0</v>
      </c>
      <c r="AC1014" s="17">
        <v>0</v>
      </c>
      <c r="AD1014" s="17"/>
      <c r="AE1014" s="17">
        <v>2.19312055139044E-2</v>
      </c>
      <c r="AF1014" s="17">
        <v>8.4118959857184608E-3</v>
      </c>
    </row>
    <row r="1015" spans="2:32" x14ac:dyDescent="0.5">
      <c r="B1015" t="s">
        <v>408</v>
      </c>
      <c r="C1015" s="17">
        <v>1.14644397056474E-2</v>
      </c>
      <c r="D1015" s="17">
        <v>9.9010540557561803E-3</v>
      </c>
      <c r="E1015" s="17">
        <v>1.34140300659964E-2</v>
      </c>
      <c r="F1015" s="17"/>
      <c r="G1015" s="17">
        <v>0</v>
      </c>
      <c r="H1015" s="17">
        <v>0</v>
      </c>
      <c r="I1015" s="17">
        <v>0</v>
      </c>
      <c r="J1015" s="17">
        <v>0</v>
      </c>
      <c r="K1015" s="17">
        <v>2.6885268408262001E-2</v>
      </c>
      <c r="L1015" s="17">
        <v>2.1042906923857199E-2</v>
      </c>
      <c r="M1015" s="17"/>
      <c r="N1015" s="17">
        <v>0</v>
      </c>
      <c r="O1015" s="17">
        <v>2.9054743493807701E-2</v>
      </c>
      <c r="P1015" s="17">
        <v>6.7165832629708502E-2</v>
      </c>
      <c r="Q1015" s="17">
        <v>0</v>
      </c>
      <c r="R1015" s="17" t="s">
        <v>371</v>
      </c>
      <c r="S1015" s="17">
        <v>0</v>
      </c>
      <c r="T1015" s="17">
        <v>0</v>
      </c>
      <c r="U1015" s="17">
        <v>0</v>
      </c>
      <c r="V1015" s="17">
        <v>0</v>
      </c>
      <c r="W1015" s="17">
        <v>0</v>
      </c>
      <c r="X1015" s="17">
        <v>0</v>
      </c>
      <c r="Y1015" s="17">
        <v>0</v>
      </c>
      <c r="Z1015" s="17">
        <v>0</v>
      </c>
      <c r="AA1015" s="17">
        <v>0</v>
      </c>
      <c r="AB1015" s="17">
        <v>0</v>
      </c>
      <c r="AC1015" s="17">
        <v>0</v>
      </c>
      <c r="AD1015" s="17"/>
      <c r="AE1015" s="17">
        <v>0</v>
      </c>
      <c r="AF1015" s="17">
        <v>1.52548663393095E-2</v>
      </c>
    </row>
    <row r="1016" spans="2:32" x14ac:dyDescent="0.5">
      <c r="C1016" s="17"/>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c r="AD1016" s="17"/>
      <c r="AE1016" s="17"/>
      <c r="AF1016" s="17"/>
    </row>
    <row r="1017" spans="2:32" x14ac:dyDescent="0.5">
      <c r="B1017" s="6" t="s">
        <v>414</v>
      </c>
      <c r="C1017" s="17"/>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c r="AC1017" s="17"/>
      <c r="AD1017" s="17"/>
      <c r="AE1017" s="17"/>
      <c r="AF1017" s="17"/>
    </row>
    <row r="1018" spans="2:32" x14ac:dyDescent="0.5">
      <c r="B1018" s="24" t="s">
        <v>545</v>
      </c>
      <c r="C1018" s="17"/>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c r="AC1018" s="17"/>
      <c r="AD1018" s="17"/>
      <c r="AE1018" s="17"/>
      <c r="AF1018" s="17"/>
    </row>
    <row r="1019" spans="2:32" x14ac:dyDescent="0.5">
      <c r="B1019" t="s">
        <v>404</v>
      </c>
      <c r="C1019" s="17">
        <v>0.41004741920292898</v>
      </c>
      <c r="D1019" s="17">
        <v>0.465239321901117</v>
      </c>
      <c r="E1019" s="17">
        <v>0.335933600787097</v>
      </c>
      <c r="F1019" s="17"/>
      <c r="G1019" s="17">
        <v>0.28213256198620901</v>
      </c>
      <c r="H1019" s="17">
        <v>0.40889459663253502</v>
      </c>
      <c r="I1019" s="17">
        <v>0.487609090045938</v>
      </c>
      <c r="J1019" s="17">
        <v>0.45383729591253202</v>
      </c>
      <c r="K1019" s="17">
        <v>0.51836114010660095</v>
      </c>
      <c r="L1019" s="17">
        <v>0.32700921059216098</v>
      </c>
      <c r="M1019" s="17"/>
      <c r="N1019" s="17">
        <v>0.455952969978761</v>
      </c>
      <c r="O1019" s="17">
        <v>0.360143272551324</v>
      </c>
      <c r="P1019" s="17">
        <v>0.48169334475104802</v>
      </c>
      <c r="Q1019" s="17">
        <v>0.54263870256292301</v>
      </c>
      <c r="R1019" s="17">
        <v>0.695758792933173</v>
      </c>
      <c r="S1019" s="17">
        <v>0.409815563681317</v>
      </c>
      <c r="T1019" s="17">
        <v>0.385436288959222</v>
      </c>
      <c r="U1019" s="17">
        <v>0.62170023623525805</v>
      </c>
      <c r="V1019" s="17">
        <v>0.44237204247841599</v>
      </c>
      <c r="W1019" s="17">
        <v>0.41994723085055602</v>
      </c>
      <c r="X1019" s="17">
        <v>0.21253672633894999</v>
      </c>
      <c r="Y1019" s="17">
        <v>0.346539576516049</v>
      </c>
      <c r="Z1019" s="17">
        <v>0.35442326613667002</v>
      </c>
      <c r="AA1019" s="17">
        <v>0.43953808954416201</v>
      </c>
      <c r="AB1019" s="17">
        <v>0.44538582946852701</v>
      </c>
      <c r="AC1019" s="17">
        <v>0.37981626212463299</v>
      </c>
      <c r="AD1019" s="17"/>
      <c r="AE1019" s="17">
        <v>0.43585155150722998</v>
      </c>
      <c r="AF1019" s="17">
        <v>0.39517776122269299</v>
      </c>
    </row>
    <row r="1020" spans="2:32" x14ac:dyDescent="0.5">
      <c r="B1020" t="s">
        <v>405</v>
      </c>
      <c r="C1020" s="17">
        <v>0.37428411144152202</v>
      </c>
      <c r="D1020" s="17">
        <v>0.34089014015048302</v>
      </c>
      <c r="E1020" s="17">
        <v>0.419258194831515</v>
      </c>
      <c r="F1020" s="17"/>
      <c r="G1020" s="17">
        <v>0.45792670590489998</v>
      </c>
      <c r="H1020" s="17">
        <v>0.42653231619821302</v>
      </c>
      <c r="I1020" s="17">
        <v>0.26866797280307803</v>
      </c>
      <c r="J1020" s="17">
        <v>0.293520182723985</v>
      </c>
      <c r="K1020" s="17">
        <v>0.367062010364058</v>
      </c>
      <c r="L1020" s="17">
        <v>0.40730797577502098</v>
      </c>
      <c r="M1020" s="17"/>
      <c r="N1020" s="17">
        <v>0.41667646478549097</v>
      </c>
      <c r="O1020" s="17">
        <v>0.42610193976157801</v>
      </c>
      <c r="P1020" s="17">
        <v>0.32273987892046702</v>
      </c>
      <c r="Q1020" s="17">
        <v>0.16070599062751301</v>
      </c>
      <c r="R1020" s="17">
        <v>0</v>
      </c>
      <c r="S1020" s="17">
        <v>0.46328939421931398</v>
      </c>
      <c r="T1020" s="17">
        <v>0.28035765073206798</v>
      </c>
      <c r="U1020" s="17">
        <v>0.378299763764742</v>
      </c>
      <c r="V1020" s="17">
        <v>0.49760133582323501</v>
      </c>
      <c r="W1020" s="17">
        <v>0.38494863446042399</v>
      </c>
      <c r="X1020" s="17">
        <v>0.354295181173236</v>
      </c>
      <c r="Y1020" s="17">
        <v>0</v>
      </c>
      <c r="Z1020" s="17">
        <v>0.32042231650372799</v>
      </c>
      <c r="AA1020" s="17">
        <v>0.25533852532466</v>
      </c>
      <c r="AB1020" s="17">
        <v>0.40247901462220198</v>
      </c>
      <c r="AC1020" s="17">
        <v>0.43940500777524399</v>
      </c>
      <c r="AD1020" s="17"/>
      <c r="AE1020" s="17">
        <v>0.383646568286586</v>
      </c>
      <c r="AF1020" s="17">
        <v>0.36888898598258102</v>
      </c>
    </row>
    <row r="1021" spans="2:32" x14ac:dyDescent="0.5">
      <c r="B1021" t="s">
        <v>406</v>
      </c>
      <c r="C1021" s="17">
        <v>0.16289983960923099</v>
      </c>
      <c r="D1021" s="17">
        <v>0.14372099478400599</v>
      </c>
      <c r="E1021" s="17">
        <v>0.18833479733253999</v>
      </c>
      <c r="F1021" s="17"/>
      <c r="G1021" s="17">
        <v>0.188292717374864</v>
      </c>
      <c r="H1021" s="17">
        <v>0.12830949345531201</v>
      </c>
      <c r="I1021" s="17">
        <v>0.19903031392265499</v>
      </c>
      <c r="J1021" s="17">
        <v>0.25264252136348297</v>
      </c>
      <c r="K1021" s="17">
        <v>9.1861734108704102E-2</v>
      </c>
      <c r="L1021" s="17">
        <v>0.126672187272417</v>
      </c>
      <c r="M1021" s="17"/>
      <c r="N1021" s="17">
        <v>7.8217479962077605E-2</v>
      </c>
      <c r="O1021" s="17">
        <v>0.118360498202751</v>
      </c>
      <c r="P1021" s="17">
        <v>0.19556677632848499</v>
      </c>
      <c r="Q1021" s="17">
        <v>0.231231266439966</v>
      </c>
      <c r="R1021" s="17">
        <v>0.304241207066827</v>
      </c>
      <c r="S1021" s="17">
        <v>0.126895042099369</v>
      </c>
      <c r="T1021" s="17">
        <v>0.297010187138816</v>
      </c>
      <c r="U1021" s="17">
        <v>0</v>
      </c>
      <c r="V1021" s="17">
        <v>6.0026621698348999E-2</v>
      </c>
      <c r="W1021" s="17">
        <v>0.14822901243561501</v>
      </c>
      <c r="X1021" s="17">
        <v>0.43316809248781402</v>
      </c>
      <c r="Y1021" s="17">
        <v>0.65346042348395095</v>
      </c>
      <c r="Z1021" s="17">
        <v>0.155452773489722</v>
      </c>
      <c r="AA1021" s="17">
        <v>0.30512338513117798</v>
      </c>
      <c r="AB1021" s="17">
        <v>0</v>
      </c>
      <c r="AC1021" s="17">
        <v>0.18077873010012299</v>
      </c>
      <c r="AD1021" s="17"/>
      <c r="AE1021" s="17">
        <v>0.14008478096239599</v>
      </c>
      <c r="AF1021" s="17">
        <v>0.17604704079688399</v>
      </c>
    </row>
    <row r="1022" spans="2:32" x14ac:dyDescent="0.5">
      <c r="B1022" t="s">
        <v>407</v>
      </c>
      <c r="C1022" s="17">
        <v>4.3572376252006398E-2</v>
      </c>
      <c r="D1022" s="17">
        <v>4.5333046523894097E-2</v>
      </c>
      <c r="E1022" s="17">
        <v>4.1680984290097402E-2</v>
      </c>
      <c r="F1022" s="17"/>
      <c r="G1022" s="17">
        <v>7.1648014734026405E-2</v>
      </c>
      <c r="H1022" s="17">
        <v>3.6263593713939897E-2</v>
      </c>
      <c r="I1022" s="17">
        <v>4.46926232283298E-2</v>
      </c>
      <c r="J1022" s="17">
        <v>0</v>
      </c>
      <c r="K1022" s="17">
        <v>0</v>
      </c>
      <c r="L1022" s="17">
        <v>0.10343188327946599</v>
      </c>
      <c r="M1022" s="17"/>
      <c r="N1022" s="17">
        <v>4.91530852736701E-2</v>
      </c>
      <c r="O1022" s="17">
        <v>9.5394289484347194E-2</v>
      </c>
      <c r="P1022" s="17">
        <v>0</v>
      </c>
      <c r="Q1022" s="17">
        <v>0</v>
      </c>
      <c r="R1022" s="17">
        <v>0</v>
      </c>
      <c r="S1022" s="17">
        <v>0</v>
      </c>
      <c r="T1022" s="17">
        <v>0</v>
      </c>
      <c r="U1022" s="17">
        <v>0</v>
      </c>
      <c r="V1022" s="17">
        <v>0</v>
      </c>
      <c r="W1022" s="17">
        <v>3.1530202088759202E-2</v>
      </c>
      <c r="X1022" s="17">
        <v>0</v>
      </c>
      <c r="Y1022" s="17">
        <v>0</v>
      </c>
      <c r="Z1022" s="17">
        <v>0.16970164386987899</v>
      </c>
      <c r="AA1022" s="17">
        <v>0</v>
      </c>
      <c r="AB1022" s="17">
        <v>0.15213515590927101</v>
      </c>
      <c r="AC1022" s="17">
        <v>0</v>
      </c>
      <c r="AD1022" s="17"/>
      <c r="AE1022" s="17">
        <v>4.0417099243787301E-2</v>
      </c>
      <c r="AF1022" s="17">
        <v>4.5390607897691303E-2</v>
      </c>
    </row>
    <row r="1023" spans="2:32" x14ac:dyDescent="0.5">
      <c r="B1023" t="s">
        <v>408</v>
      </c>
      <c r="C1023" s="17">
        <v>9.1962534943116191E-3</v>
      </c>
      <c r="D1023" s="17">
        <v>4.8164966404991398E-3</v>
      </c>
      <c r="E1023" s="17">
        <v>1.47924227587511E-2</v>
      </c>
      <c r="F1023" s="17"/>
      <c r="G1023" s="17">
        <v>0</v>
      </c>
      <c r="H1023" s="17">
        <v>0</v>
      </c>
      <c r="I1023" s="17">
        <v>0</v>
      </c>
      <c r="J1023" s="17">
        <v>0</v>
      </c>
      <c r="K1023" s="17">
        <v>2.2715115420637401E-2</v>
      </c>
      <c r="L1023" s="17">
        <v>3.5578743080935803E-2</v>
      </c>
      <c r="M1023" s="17"/>
      <c r="N1023" s="17">
        <v>0</v>
      </c>
      <c r="O1023" s="17">
        <v>0</v>
      </c>
      <c r="P1023" s="17">
        <v>0</v>
      </c>
      <c r="Q1023" s="17">
        <v>6.5424040369597397E-2</v>
      </c>
      <c r="R1023" s="17">
        <v>0</v>
      </c>
      <c r="S1023" s="17">
        <v>0</v>
      </c>
      <c r="T1023" s="17">
        <v>3.7195873169893499E-2</v>
      </c>
      <c r="U1023" s="17">
        <v>0</v>
      </c>
      <c r="V1023" s="17">
        <v>0</v>
      </c>
      <c r="W1023" s="17">
        <v>1.53449201646452E-2</v>
      </c>
      <c r="X1023" s="17">
        <v>0</v>
      </c>
      <c r="Y1023" s="17">
        <v>0</v>
      </c>
      <c r="Z1023" s="17">
        <v>0</v>
      </c>
      <c r="AA1023" s="17">
        <v>0</v>
      </c>
      <c r="AB1023" s="17">
        <v>0</v>
      </c>
      <c r="AC1023" s="17">
        <v>0</v>
      </c>
      <c r="AD1023" s="17"/>
      <c r="AE1023" s="17">
        <v>0</v>
      </c>
      <c r="AF1023" s="17">
        <v>1.44956041001512E-2</v>
      </c>
    </row>
    <row r="1024" spans="2:32" x14ac:dyDescent="0.5">
      <c r="C1024" s="17"/>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c r="AC1024" s="17"/>
      <c r="AD1024" s="17"/>
      <c r="AE1024" s="17"/>
      <c r="AF1024" s="17"/>
    </row>
    <row r="1025" spans="2:32" x14ac:dyDescent="0.5">
      <c r="B1025" s="6" t="s">
        <v>415</v>
      </c>
      <c r="C1025" s="17"/>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c r="AC1025" s="17"/>
      <c r="AD1025" s="17"/>
      <c r="AE1025" s="17"/>
      <c r="AF1025" s="17"/>
    </row>
    <row r="1026" spans="2:32" x14ac:dyDescent="0.5">
      <c r="B1026" s="24" t="s">
        <v>545</v>
      </c>
      <c r="C1026" s="17"/>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c r="AC1026" s="17"/>
      <c r="AD1026" s="17"/>
      <c r="AE1026" s="17"/>
      <c r="AF1026" s="17"/>
    </row>
    <row r="1027" spans="2:32" x14ac:dyDescent="0.5">
      <c r="B1027" t="s">
        <v>404</v>
      </c>
      <c r="C1027" s="17">
        <v>0.398837042307298</v>
      </c>
      <c r="D1027" s="17">
        <v>0.246939492926222</v>
      </c>
      <c r="E1027" s="17">
        <v>0.55912402572595699</v>
      </c>
      <c r="F1027" s="17"/>
      <c r="G1027" s="17">
        <v>0.21698578226447199</v>
      </c>
      <c r="H1027" s="17">
        <v>0.31295249988619001</v>
      </c>
      <c r="I1027" s="17">
        <v>0.28796824840870799</v>
      </c>
      <c r="J1027" s="17">
        <v>0.74237806042839505</v>
      </c>
      <c r="K1027" s="17">
        <v>0.499404277804679</v>
      </c>
      <c r="L1027" s="17">
        <v>0.45568672767666801</v>
      </c>
      <c r="M1027" s="17"/>
      <c r="N1027" s="17">
        <v>0.57997350805453696</v>
      </c>
      <c r="O1027" s="17">
        <v>8.6082376584029702E-2</v>
      </c>
      <c r="P1027" s="17">
        <v>0.21391795573056399</v>
      </c>
      <c r="Q1027" s="17">
        <v>1</v>
      </c>
      <c r="R1027" s="17" t="s">
        <v>371</v>
      </c>
      <c r="S1027" s="17">
        <v>0.49889396018069398</v>
      </c>
      <c r="T1027" s="17">
        <v>0.669396033427475</v>
      </c>
      <c r="U1027" s="17" t="s">
        <v>371</v>
      </c>
      <c r="V1027" s="17">
        <v>0.34456350905136301</v>
      </c>
      <c r="W1027" s="17">
        <v>0.18161040152161201</v>
      </c>
      <c r="X1027" s="17">
        <v>1</v>
      </c>
      <c r="Y1027" s="17">
        <v>1</v>
      </c>
      <c r="Z1027" s="17">
        <v>0.54604005751044005</v>
      </c>
      <c r="AA1027" s="17" t="s">
        <v>371</v>
      </c>
      <c r="AB1027" s="17" t="s">
        <v>371</v>
      </c>
      <c r="AC1027" s="17">
        <v>0.43381801638614298</v>
      </c>
      <c r="AD1027" s="17"/>
      <c r="AE1027" s="17">
        <v>0.28391546048861999</v>
      </c>
      <c r="AF1027" s="17">
        <v>0.49819092651945301</v>
      </c>
    </row>
    <row r="1028" spans="2:32" x14ac:dyDescent="0.5">
      <c r="B1028" t="s">
        <v>405</v>
      </c>
      <c r="C1028" s="17">
        <v>0.374613466820018</v>
      </c>
      <c r="D1028" s="17">
        <v>0.49939475923983301</v>
      </c>
      <c r="E1028" s="17">
        <v>0.24294039486757901</v>
      </c>
      <c r="F1028" s="17"/>
      <c r="G1028" s="17">
        <v>0.51469858994874496</v>
      </c>
      <c r="H1028" s="17">
        <v>0.374321793011687</v>
      </c>
      <c r="I1028" s="17">
        <v>0.44982814512744801</v>
      </c>
      <c r="J1028" s="17">
        <v>0.25762193957160501</v>
      </c>
      <c r="K1028" s="17">
        <v>0.500595722195321</v>
      </c>
      <c r="L1028" s="17">
        <v>0.19539243371470799</v>
      </c>
      <c r="M1028" s="17"/>
      <c r="N1028" s="17">
        <v>0.18914672779181299</v>
      </c>
      <c r="O1028" s="17">
        <v>0.57527166549198905</v>
      </c>
      <c r="P1028" s="17">
        <v>0.55142577029576101</v>
      </c>
      <c r="Q1028" s="17">
        <v>0</v>
      </c>
      <c r="R1028" s="17" t="s">
        <v>371</v>
      </c>
      <c r="S1028" s="17">
        <v>0</v>
      </c>
      <c r="T1028" s="17">
        <v>0.157294960710157</v>
      </c>
      <c r="U1028" s="17" t="s">
        <v>371</v>
      </c>
      <c r="V1028" s="17">
        <v>0.36095911765366701</v>
      </c>
      <c r="W1028" s="17">
        <v>0.61582071855740195</v>
      </c>
      <c r="X1028" s="17">
        <v>0</v>
      </c>
      <c r="Y1028" s="17">
        <v>0</v>
      </c>
      <c r="Z1028" s="17">
        <v>0</v>
      </c>
      <c r="AA1028" s="17" t="s">
        <v>371</v>
      </c>
      <c r="AB1028" s="17" t="s">
        <v>371</v>
      </c>
      <c r="AC1028" s="17">
        <v>0.56618198361385697</v>
      </c>
      <c r="AD1028" s="17"/>
      <c r="AE1028" s="17">
        <v>0.38642249302425402</v>
      </c>
      <c r="AF1028" s="17">
        <v>0.36440413447715903</v>
      </c>
    </row>
    <row r="1029" spans="2:32" x14ac:dyDescent="0.5">
      <c r="B1029" t="s">
        <v>406</v>
      </c>
      <c r="C1029" s="17">
        <v>0.208049432128637</v>
      </c>
      <c r="D1029" s="17">
        <v>0.217633924958516</v>
      </c>
      <c r="E1029" s="17">
        <v>0.197935579406465</v>
      </c>
      <c r="F1029" s="17"/>
      <c r="G1029" s="17">
        <v>0.26831562778678197</v>
      </c>
      <c r="H1029" s="17">
        <v>0.312725707102122</v>
      </c>
      <c r="I1029" s="17">
        <v>0.174712375914928</v>
      </c>
      <c r="J1029" s="17">
        <v>0</v>
      </c>
      <c r="K1029" s="17">
        <v>0</v>
      </c>
      <c r="L1029" s="17">
        <v>0.348920838608624</v>
      </c>
      <c r="M1029" s="17"/>
      <c r="N1029" s="17">
        <v>0.23087976415365</v>
      </c>
      <c r="O1029" s="17">
        <v>0.338645957923981</v>
      </c>
      <c r="P1029" s="17">
        <v>0.234656273973676</v>
      </c>
      <c r="Q1029" s="17">
        <v>0</v>
      </c>
      <c r="R1029" s="17" t="s">
        <v>371</v>
      </c>
      <c r="S1029" s="17">
        <v>0.50110603981930602</v>
      </c>
      <c r="T1029" s="17">
        <v>0</v>
      </c>
      <c r="U1029" s="17" t="s">
        <v>371</v>
      </c>
      <c r="V1029" s="17">
        <v>0.29447737329496998</v>
      </c>
      <c r="W1029" s="17">
        <v>0.20256887992098599</v>
      </c>
      <c r="X1029" s="17">
        <v>0</v>
      </c>
      <c r="Y1029" s="17">
        <v>0</v>
      </c>
      <c r="Z1029" s="17">
        <v>0.45395994248956001</v>
      </c>
      <c r="AA1029" s="17" t="s">
        <v>371</v>
      </c>
      <c r="AB1029" s="17" t="s">
        <v>371</v>
      </c>
      <c r="AC1029" s="17">
        <v>0</v>
      </c>
      <c r="AD1029" s="17"/>
      <c r="AE1029" s="17">
        <v>0.28976316643414601</v>
      </c>
      <c r="AF1029" s="17">
        <v>0.13740493900338799</v>
      </c>
    </row>
    <row r="1030" spans="2:32" x14ac:dyDescent="0.5">
      <c r="B1030" t="s">
        <v>407</v>
      </c>
      <c r="C1030" s="17">
        <v>1.8500058744046699E-2</v>
      </c>
      <c r="D1030" s="17">
        <v>3.6031822875428603E-2</v>
      </c>
      <c r="E1030" s="17">
        <v>0</v>
      </c>
      <c r="F1030" s="17"/>
      <c r="G1030" s="17">
        <v>0</v>
      </c>
      <c r="H1030" s="17">
        <v>0</v>
      </c>
      <c r="I1030" s="17">
        <v>8.7491230548915902E-2</v>
      </c>
      <c r="J1030" s="17">
        <v>0</v>
      </c>
      <c r="K1030" s="17">
        <v>0</v>
      </c>
      <c r="L1030" s="17">
        <v>0</v>
      </c>
      <c r="M1030" s="17"/>
      <c r="N1030" s="17">
        <v>0</v>
      </c>
      <c r="O1030" s="17">
        <v>0</v>
      </c>
      <c r="P1030" s="17">
        <v>0</v>
      </c>
      <c r="Q1030" s="17">
        <v>0</v>
      </c>
      <c r="R1030" s="17" t="s">
        <v>371</v>
      </c>
      <c r="S1030" s="17">
        <v>0</v>
      </c>
      <c r="T1030" s="17">
        <v>0.173309005862368</v>
      </c>
      <c r="U1030" s="17" t="s">
        <v>371</v>
      </c>
      <c r="V1030" s="17">
        <v>0</v>
      </c>
      <c r="W1030" s="17">
        <v>0</v>
      </c>
      <c r="X1030" s="17">
        <v>0</v>
      </c>
      <c r="Y1030" s="17">
        <v>0</v>
      </c>
      <c r="Z1030" s="17">
        <v>0</v>
      </c>
      <c r="AA1030" s="17" t="s">
        <v>371</v>
      </c>
      <c r="AB1030" s="17" t="s">
        <v>371</v>
      </c>
      <c r="AC1030" s="17">
        <v>0</v>
      </c>
      <c r="AD1030" s="17"/>
      <c r="AE1030" s="17">
        <v>3.9898880052979799E-2</v>
      </c>
      <c r="AF1030" s="17">
        <v>0</v>
      </c>
    </row>
    <row r="1031" spans="2:32" x14ac:dyDescent="0.5">
      <c r="B1031" t="s">
        <v>408</v>
      </c>
      <c r="C1031" s="17">
        <v>0</v>
      </c>
      <c r="D1031" s="17">
        <v>0</v>
      </c>
      <c r="E1031" s="17">
        <v>0</v>
      </c>
      <c r="F1031" s="17"/>
      <c r="G1031" s="17">
        <v>0</v>
      </c>
      <c r="H1031" s="17">
        <v>0</v>
      </c>
      <c r="I1031" s="17">
        <v>0</v>
      </c>
      <c r="J1031" s="17">
        <v>0</v>
      </c>
      <c r="K1031" s="17">
        <v>0</v>
      </c>
      <c r="L1031" s="17">
        <v>0</v>
      </c>
      <c r="M1031" s="17"/>
      <c r="N1031" s="17">
        <v>0</v>
      </c>
      <c r="O1031" s="17">
        <v>0</v>
      </c>
      <c r="P1031" s="17">
        <v>0</v>
      </c>
      <c r="Q1031" s="17">
        <v>0</v>
      </c>
      <c r="R1031" s="17" t="s">
        <v>371</v>
      </c>
      <c r="S1031" s="17">
        <v>0</v>
      </c>
      <c r="T1031" s="17">
        <v>0</v>
      </c>
      <c r="U1031" s="17" t="s">
        <v>371</v>
      </c>
      <c r="V1031" s="17">
        <v>0</v>
      </c>
      <c r="W1031" s="17">
        <v>0</v>
      </c>
      <c r="X1031" s="17">
        <v>0</v>
      </c>
      <c r="Y1031" s="17">
        <v>0</v>
      </c>
      <c r="Z1031" s="17">
        <v>0</v>
      </c>
      <c r="AA1031" s="17" t="s">
        <v>371</v>
      </c>
      <c r="AB1031" s="17" t="s">
        <v>371</v>
      </c>
      <c r="AC1031" s="17">
        <v>0</v>
      </c>
      <c r="AD1031" s="17"/>
      <c r="AE1031" s="17">
        <v>0</v>
      </c>
      <c r="AF1031" s="17">
        <v>0</v>
      </c>
    </row>
    <row r="1032" spans="2:32" x14ac:dyDescent="0.5">
      <c r="C1032" s="17"/>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c r="AC1032" s="17"/>
      <c r="AD1032" s="17"/>
      <c r="AE1032" s="17"/>
      <c r="AF1032" s="17"/>
    </row>
    <row r="1033" spans="2:32" x14ac:dyDescent="0.5">
      <c r="B1033" s="6" t="s">
        <v>416</v>
      </c>
      <c r="C1033" s="17"/>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c r="AD1033" s="17"/>
      <c r="AE1033" s="17"/>
      <c r="AF1033" s="17"/>
    </row>
    <row r="1034" spans="2:32" x14ac:dyDescent="0.5">
      <c r="B1034" s="24" t="s">
        <v>545</v>
      </c>
      <c r="C1034" s="17"/>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c r="AC1034" s="17"/>
      <c r="AD1034" s="17"/>
      <c r="AE1034" s="17"/>
      <c r="AF1034" s="17"/>
    </row>
    <row r="1035" spans="2:32" x14ac:dyDescent="0.5">
      <c r="B1035" t="s">
        <v>404</v>
      </c>
      <c r="C1035" s="17">
        <v>0.43890582795163202</v>
      </c>
      <c r="D1035" s="17">
        <v>0.400890068981888</v>
      </c>
      <c r="E1035" s="17">
        <v>0.48833896260076098</v>
      </c>
      <c r="F1035" s="17"/>
      <c r="G1035" s="17">
        <v>0.39723632207944498</v>
      </c>
      <c r="H1035" s="17">
        <v>0.37372857715762198</v>
      </c>
      <c r="I1035" s="17">
        <v>0.43217430543031499</v>
      </c>
      <c r="J1035" s="17">
        <v>0.47758127603195699</v>
      </c>
      <c r="K1035" s="17">
        <v>0.48938114144679401</v>
      </c>
      <c r="L1035" s="17">
        <v>0.41576303052165697</v>
      </c>
      <c r="M1035" s="17"/>
      <c r="N1035" s="17">
        <v>0.69628597533603498</v>
      </c>
      <c r="O1035" s="17">
        <v>0.41999493095797702</v>
      </c>
      <c r="P1035" s="17">
        <v>0.260247782034639</v>
      </c>
      <c r="Q1035" s="17">
        <v>0.48887607602824201</v>
      </c>
      <c r="R1035" s="17">
        <v>1</v>
      </c>
      <c r="S1035" s="17">
        <v>0.161103479898138</v>
      </c>
      <c r="T1035" s="17">
        <v>0.48605797849723298</v>
      </c>
      <c r="U1035" s="17" t="s">
        <v>371</v>
      </c>
      <c r="V1035" s="17">
        <v>0.247594857874671</v>
      </c>
      <c r="W1035" s="17">
        <v>0.46561966331566601</v>
      </c>
      <c r="X1035" s="17">
        <v>0.41972754504792198</v>
      </c>
      <c r="Y1035" s="17">
        <v>1</v>
      </c>
      <c r="Z1035" s="17">
        <v>0.60532970287764898</v>
      </c>
      <c r="AA1035" s="17">
        <v>0.50486594424323294</v>
      </c>
      <c r="AB1035" s="17">
        <v>0</v>
      </c>
      <c r="AC1035" s="17">
        <v>0</v>
      </c>
      <c r="AD1035" s="17"/>
      <c r="AE1035" s="17">
        <v>0.39843263593297501</v>
      </c>
      <c r="AF1035" s="17">
        <v>0.46471072040084299</v>
      </c>
    </row>
    <row r="1036" spans="2:32" x14ac:dyDescent="0.5">
      <c r="B1036" t="s">
        <v>405</v>
      </c>
      <c r="C1036" s="17">
        <v>0.33696102802664502</v>
      </c>
      <c r="D1036" s="17">
        <v>0.362774239552619</v>
      </c>
      <c r="E1036" s="17">
        <v>0.30339526488863999</v>
      </c>
      <c r="F1036" s="17"/>
      <c r="G1036" s="17">
        <v>0.42715507623236498</v>
      </c>
      <c r="H1036" s="17">
        <v>0.37336748420367599</v>
      </c>
      <c r="I1036" s="17">
        <v>0.31971965700480198</v>
      </c>
      <c r="J1036" s="17">
        <v>0.31629069002286198</v>
      </c>
      <c r="K1036" s="17">
        <v>0.26232002886614297</v>
      </c>
      <c r="L1036" s="17">
        <v>0.384268988875891</v>
      </c>
      <c r="M1036" s="17"/>
      <c r="N1036" s="17">
        <v>0.20500658979044101</v>
      </c>
      <c r="O1036" s="17">
        <v>0.272915104472503</v>
      </c>
      <c r="P1036" s="17">
        <v>0.56733888621670403</v>
      </c>
      <c r="Q1036" s="17">
        <v>0.33599424093282398</v>
      </c>
      <c r="R1036" s="17">
        <v>0</v>
      </c>
      <c r="S1036" s="17">
        <v>0.48586038364301898</v>
      </c>
      <c r="T1036" s="17">
        <v>0.254825587849561</v>
      </c>
      <c r="U1036" s="17" t="s">
        <v>371</v>
      </c>
      <c r="V1036" s="17">
        <v>0.563838759835257</v>
      </c>
      <c r="W1036" s="17">
        <v>0.29565548114733597</v>
      </c>
      <c r="X1036" s="17">
        <v>0.45089548040327398</v>
      </c>
      <c r="Y1036" s="17">
        <v>0</v>
      </c>
      <c r="Z1036" s="17">
        <v>0.30762048254809099</v>
      </c>
      <c r="AA1036" s="17">
        <v>0.255506191970857</v>
      </c>
      <c r="AB1036" s="17">
        <v>0.29419766528860303</v>
      </c>
      <c r="AC1036" s="17">
        <v>0.44928437363742502</v>
      </c>
      <c r="AD1036" s="17"/>
      <c r="AE1036" s="17">
        <v>0.31335539434618098</v>
      </c>
      <c r="AF1036" s="17">
        <v>0.352011504846933</v>
      </c>
    </row>
    <row r="1037" spans="2:32" x14ac:dyDescent="0.5">
      <c r="B1037" t="s">
        <v>406</v>
      </c>
      <c r="C1037" s="17">
        <v>0.16652361769153401</v>
      </c>
      <c r="D1037" s="17">
        <v>0.162941616503188</v>
      </c>
      <c r="E1037" s="17">
        <v>0.171181410981884</v>
      </c>
      <c r="F1037" s="17"/>
      <c r="G1037" s="17">
        <v>0.17560860168819001</v>
      </c>
      <c r="H1037" s="17">
        <v>0.19895164967477699</v>
      </c>
      <c r="I1037" s="17">
        <v>0.17217015422773399</v>
      </c>
      <c r="J1037" s="17">
        <v>0.17492387334434101</v>
      </c>
      <c r="K1037" s="17">
        <v>0.18339065450015199</v>
      </c>
      <c r="L1037" s="17">
        <v>0.12098788963929299</v>
      </c>
      <c r="M1037" s="17"/>
      <c r="N1037" s="17">
        <v>9.8707434873524805E-2</v>
      </c>
      <c r="O1037" s="17">
        <v>0.240105238607906</v>
      </c>
      <c r="P1037" s="17">
        <v>8.62066658743285E-2</v>
      </c>
      <c r="Q1037" s="17">
        <v>0.175129683038934</v>
      </c>
      <c r="R1037" s="17">
        <v>0</v>
      </c>
      <c r="S1037" s="17">
        <v>0.35303613645884302</v>
      </c>
      <c r="T1037" s="17">
        <v>0.218137656406164</v>
      </c>
      <c r="U1037" s="17" t="s">
        <v>371</v>
      </c>
      <c r="V1037" s="17">
        <v>9.6353296483532205E-2</v>
      </c>
      <c r="W1037" s="17">
        <v>0.14776398552747999</v>
      </c>
      <c r="X1037" s="17">
        <v>0.12937697454880301</v>
      </c>
      <c r="Y1037" s="17">
        <v>0</v>
      </c>
      <c r="Z1037" s="17">
        <v>8.7049814574259907E-2</v>
      </c>
      <c r="AA1037" s="17">
        <v>0.23962786378591</v>
      </c>
      <c r="AB1037" s="17">
        <v>0.34496398315183102</v>
      </c>
      <c r="AC1037" s="17">
        <v>0.55071562636257498</v>
      </c>
      <c r="AD1037" s="17"/>
      <c r="AE1037" s="17">
        <v>0.20297329105357201</v>
      </c>
      <c r="AF1037" s="17">
        <v>0.14328403973873099</v>
      </c>
    </row>
    <row r="1038" spans="2:32" x14ac:dyDescent="0.5">
      <c r="B1038" t="s">
        <v>407</v>
      </c>
      <c r="C1038" s="17">
        <v>4.2218528750273397E-2</v>
      </c>
      <c r="D1038" s="17">
        <v>4.6166877666248003E-2</v>
      </c>
      <c r="E1038" s="17">
        <v>3.7084361528715103E-2</v>
      </c>
      <c r="F1038" s="17"/>
      <c r="G1038" s="17">
        <v>0</v>
      </c>
      <c r="H1038" s="17">
        <v>5.3952288963925503E-2</v>
      </c>
      <c r="I1038" s="17">
        <v>7.5935883337148499E-2</v>
      </c>
      <c r="J1038" s="17">
        <v>0</v>
      </c>
      <c r="K1038" s="17">
        <v>4.5293355526272498E-2</v>
      </c>
      <c r="L1038" s="17">
        <v>5.5934145487853901E-2</v>
      </c>
      <c r="M1038" s="17"/>
      <c r="N1038" s="17">
        <v>0</v>
      </c>
      <c r="O1038" s="17">
        <v>3.3534218842805601E-2</v>
      </c>
      <c r="P1038" s="17">
        <v>8.62066658743285E-2</v>
      </c>
      <c r="Q1038" s="17">
        <v>0</v>
      </c>
      <c r="R1038" s="17">
        <v>0</v>
      </c>
      <c r="S1038" s="17">
        <v>0</v>
      </c>
      <c r="T1038" s="17">
        <v>4.0978777247042297E-2</v>
      </c>
      <c r="U1038" s="17" t="s">
        <v>371</v>
      </c>
      <c r="V1038" s="17">
        <v>4.9506372854532403E-2</v>
      </c>
      <c r="W1038" s="17">
        <v>6.8290867929875196E-2</v>
      </c>
      <c r="X1038" s="17">
        <v>0</v>
      </c>
      <c r="Y1038" s="17">
        <v>0</v>
      </c>
      <c r="Z1038" s="17">
        <v>0</v>
      </c>
      <c r="AA1038" s="17">
        <v>0</v>
      </c>
      <c r="AB1038" s="17">
        <v>0.36083835155956601</v>
      </c>
      <c r="AC1038" s="17">
        <v>0</v>
      </c>
      <c r="AD1038" s="17"/>
      <c r="AE1038" s="17">
        <v>6.0154916288572897E-2</v>
      </c>
      <c r="AF1038" s="17">
        <v>3.0782649140386299E-2</v>
      </c>
    </row>
    <row r="1039" spans="2:32" x14ac:dyDescent="0.5">
      <c r="B1039" t="s">
        <v>408</v>
      </c>
      <c r="C1039" s="17">
        <v>1.5390997579916301E-2</v>
      </c>
      <c r="D1039" s="17">
        <v>2.7227197296057801E-2</v>
      </c>
      <c r="E1039" s="17">
        <v>0</v>
      </c>
      <c r="F1039" s="17"/>
      <c r="G1039" s="17">
        <v>0</v>
      </c>
      <c r="H1039" s="17">
        <v>0</v>
      </c>
      <c r="I1039" s="17">
        <v>0</v>
      </c>
      <c r="J1039" s="17">
        <v>3.12041606008404E-2</v>
      </c>
      <c r="K1039" s="17">
        <v>1.96148196606384E-2</v>
      </c>
      <c r="L1039" s="17">
        <v>2.30459454753047E-2</v>
      </c>
      <c r="M1039" s="17"/>
      <c r="N1039" s="17">
        <v>0</v>
      </c>
      <c r="O1039" s="17">
        <v>3.34505071188088E-2</v>
      </c>
      <c r="P1039" s="17">
        <v>0</v>
      </c>
      <c r="Q1039" s="17">
        <v>0</v>
      </c>
      <c r="R1039" s="17">
        <v>0</v>
      </c>
      <c r="S1039" s="17">
        <v>0</v>
      </c>
      <c r="T1039" s="17">
        <v>0</v>
      </c>
      <c r="U1039" s="17" t="s">
        <v>371</v>
      </c>
      <c r="V1039" s="17">
        <v>4.2706712952007897E-2</v>
      </c>
      <c r="W1039" s="17">
        <v>2.2670002079642999E-2</v>
      </c>
      <c r="X1039" s="17">
        <v>0</v>
      </c>
      <c r="Y1039" s="17">
        <v>0</v>
      </c>
      <c r="Z1039" s="17">
        <v>0</v>
      </c>
      <c r="AA1039" s="17">
        <v>0</v>
      </c>
      <c r="AB1039" s="17">
        <v>0</v>
      </c>
      <c r="AC1039" s="17">
        <v>0</v>
      </c>
      <c r="AD1039" s="17"/>
      <c r="AE1039" s="17">
        <v>2.5083762378698499E-2</v>
      </c>
      <c r="AF1039" s="17">
        <v>9.2110858731059495E-3</v>
      </c>
    </row>
    <row r="1040" spans="2:32" x14ac:dyDescent="0.5">
      <c r="C1040" s="17"/>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c r="AD1040" s="17"/>
      <c r="AE1040" s="17"/>
      <c r="AF1040" s="17"/>
    </row>
    <row r="1041" spans="2:32" x14ac:dyDescent="0.5">
      <c r="B1041" s="6" t="s">
        <v>417</v>
      </c>
      <c r="C1041" s="17"/>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c r="AD1041" s="17"/>
      <c r="AE1041" s="17"/>
      <c r="AF1041" s="17"/>
    </row>
    <row r="1042" spans="2:32" x14ac:dyDescent="0.5">
      <c r="B1042" s="24" t="s">
        <v>545</v>
      </c>
      <c r="C1042" s="17"/>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c r="AC1042" s="17"/>
      <c r="AD1042" s="17"/>
      <c r="AE1042" s="17"/>
      <c r="AF1042" s="17"/>
    </row>
    <row r="1043" spans="2:32" x14ac:dyDescent="0.5">
      <c r="B1043" t="s">
        <v>404</v>
      </c>
      <c r="C1043" s="17">
        <v>0.42089048282975999</v>
      </c>
      <c r="D1043" s="17">
        <v>0.422701846786667</v>
      </c>
      <c r="E1043" s="17">
        <v>0.418780204655194</v>
      </c>
      <c r="F1043" s="17"/>
      <c r="G1043" s="17">
        <v>0.171606514358636</v>
      </c>
      <c r="H1043" s="17">
        <v>0.31150884684817398</v>
      </c>
      <c r="I1043" s="17">
        <v>0.52552536706531905</v>
      </c>
      <c r="J1043" s="17">
        <v>0.47839774079229802</v>
      </c>
      <c r="K1043" s="17">
        <v>0.41652553103300399</v>
      </c>
      <c r="L1043" s="17">
        <v>0.45643635533789301</v>
      </c>
      <c r="M1043" s="17"/>
      <c r="N1043" s="17">
        <v>0.49395434592137899</v>
      </c>
      <c r="O1043" s="17">
        <v>0.41966247611701202</v>
      </c>
      <c r="P1043" s="17">
        <v>0.38207266170231302</v>
      </c>
      <c r="Q1043" s="17">
        <v>0.26612043000746199</v>
      </c>
      <c r="R1043" s="17">
        <v>1</v>
      </c>
      <c r="S1043" s="17">
        <v>0.32233723711803303</v>
      </c>
      <c r="T1043" s="17">
        <v>0.41912336397731498</v>
      </c>
      <c r="U1043" s="17">
        <v>0.5</v>
      </c>
      <c r="V1043" s="17">
        <v>0.38787911782323198</v>
      </c>
      <c r="W1043" s="17">
        <v>0.41393834450959199</v>
      </c>
      <c r="X1043" s="17">
        <v>0.47687923743945299</v>
      </c>
      <c r="Y1043" s="17" t="s">
        <v>371</v>
      </c>
      <c r="Z1043" s="17">
        <v>0.49671818571551701</v>
      </c>
      <c r="AA1043" s="17">
        <v>0.36487741595915302</v>
      </c>
      <c r="AB1043" s="17">
        <v>0.18270722869705999</v>
      </c>
      <c r="AC1043" s="17">
        <v>0.55569507756956904</v>
      </c>
      <c r="AD1043" s="17"/>
      <c r="AE1043" s="17">
        <v>0.42880563586634901</v>
      </c>
      <c r="AF1043" s="17">
        <v>0.41718435565013301</v>
      </c>
    </row>
    <row r="1044" spans="2:32" x14ac:dyDescent="0.5">
      <c r="B1044" t="s">
        <v>405</v>
      </c>
      <c r="C1044" s="17">
        <v>0.34271694394793201</v>
      </c>
      <c r="D1044" s="17">
        <v>0.316794228798435</v>
      </c>
      <c r="E1044" s="17">
        <v>0.37291746759029099</v>
      </c>
      <c r="F1044" s="17"/>
      <c r="G1044" s="17">
        <v>0.252398414698638</v>
      </c>
      <c r="H1044" s="17">
        <v>0.41776832043452999</v>
      </c>
      <c r="I1044" s="17">
        <v>0.329867818944661</v>
      </c>
      <c r="J1044" s="17">
        <v>0.366451457639208</v>
      </c>
      <c r="K1044" s="17">
        <v>0.42148598449093699</v>
      </c>
      <c r="L1044" s="17">
        <v>0.27024930507462902</v>
      </c>
      <c r="M1044" s="17"/>
      <c r="N1044" s="17">
        <v>0.272833227239828</v>
      </c>
      <c r="O1044" s="17">
        <v>0.41114983351336798</v>
      </c>
      <c r="P1044" s="17">
        <v>0.31485591528003998</v>
      </c>
      <c r="Q1044" s="17">
        <v>0.50644270233211697</v>
      </c>
      <c r="R1044" s="17">
        <v>0</v>
      </c>
      <c r="S1044" s="17">
        <v>0.67766276288196603</v>
      </c>
      <c r="T1044" s="17">
        <v>0.37906193147983203</v>
      </c>
      <c r="U1044" s="17">
        <v>0.5</v>
      </c>
      <c r="V1044" s="17">
        <v>0.28365299704352598</v>
      </c>
      <c r="W1044" s="17">
        <v>0.32589007980814599</v>
      </c>
      <c r="X1044" s="17">
        <v>0.30650002836617501</v>
      </c>
      <c r="Y1044" s="17" t="s">
        <v>371</v>
      </c>
      <c r="Z1044" s="17">
        <v>0.31012595074796101</v>
      </c>
      <c r="AA1044" s="17">
        <v>0.45138740102612201</v>
      </c>
      <c r="AB1044" s="17">
        <v>0.41870021842420502</v>
      </c>
      <c r="AC1044" s="17">
        <v>0.27750712881210599</v>
      </c>
      <c r="AD1044" s="17"/>
      <c r="AE1044" s="17">
        <v>0.295719587368026</v>
      </c>
      <c r="AF1044" s="17">
        <v>0.36472260571925402</v>
      </c>
    </row>
    <row r="1045" spans="2:32" x14ac:dyDescent="0.5">
      <c r="B1045" t="s">
        <v>406</v>
      </c>
      <c r="C1045" s="17">
        <v>0.21034138940368699</v>
      </c>
      <c r="D1045" s="17">
        <v>0.233458768810101</v>
      </c>
      <c r="E1045" s="17">
        <v>0.18340914255815099</v>
      </c>
      <c r="F1045" s="17"/>
      <c r="G1045" s="17">
        <v>0.43896828731091297</v>
      </c>
      <c r="H1045" s="17">
        <v>0.22549255964467499</v>
      </c>
      <c r="I1045" s="17">
        <v>0.109005977124248</v>
      </c>
      <c r="J1045" s="17">
        <v>0.15515080156849401</v>
      </c>
      <c r="K1045" s="17">
        <v>0.13505664073130499</v>
      </c>
      <c r="L1045" s="17">
        <v>0.27331433958747797</v>
      </c>
      <c r="M1045" s="17"/>
      <c r="N1045" s="17">
        <v>0.23321242683879401</v>
      </c>
      <c r="O1045" s="17">
        <v>0.169187690369619</v>
      </c>
      <c r="P1045" s="17">
        <v>0.303071423017646</v>
      </c>
      <c r="Q1045" s="17">
        <v>0.22743686766042101</v>
      </c>
      <c r="R1045" s="17">
        <v>0</v>
      </c>
      <c r="S1045" s="17">
        <v>0</v>
      </c>
      <c r="T1045" s="17">
        <v>0.125921650923147</v>
      </c>
      <c r="U1045" s="17">
        <v>0</v>
      </c>
      <c r="V1045" s="17">
        <v>0.32846788513324199</v>
      </c>
      <c r="W1045" s="17">
        <v>0.24248968907965801</v>
      </c>
      <c r="X1045" s="17">
        <v>0.113317732017303</v>
      </c>
      <c r="Y1045" s="17" t="s">
        <v>371</v>
      </c>
      <c r="Z1045" s="17">
        <v>0.104261125509473</v>
      </c>
      <c r="AA1045" s="17">
        <v>0.18373518301472599</v>
      </c>
      <c r="AB1045" s="17">
        <v>0.19481385642047899</v>
      </c>
      <c r="AC1045" s="17">
        <v>0.166797793618325</v>
      </c>
      <c r="AD1045" s="17"/>
      <c r="AE1045" s="17">
        <v>0.223159352242946</v>
      </c>
      <c r="AF1045" s="17">
        <v>0.204339610253438</v>
      </c>
    </row>
    <row r="1046" spans="2:32" x14ac:dyDescent="0.5">
      <c r="B1046" t="s">
        <v>407</v>
      </c>
      <c r="C1046" s="17">
        <v>2.60511838186211E-2</v>
      </c>
      <c r="D1046" s="17">
        <v>2.70451556047973E-2</v>
      </c>
      <c r="E1046" s="17">
        <v>2.4893185196365301E-2</v>
      </c>
      <c r="F1046" s="17"/>
      <c r="G1046" s="17">
        <v>0.137026783631813</v>
      </c>
      <c r="H1046" s="17">
        <v>4.5230273072620501E-2</v>
      </c>
      <c r="I1046" s="17">
        <v>3.56008368657715E-2</v>
      </c>
      <c r="J1046" s="17">
        <v>0</v>
      </c>
      <c r="K1046" s="17">
        <v>2.6931843744753901E-2</v>
      </c>
      <c r="L1046" s="17">
        <v>0</v>
      </c>
      <c r="M1046" s="17"/>
      <c r="N1046" s="17">
        <v>0</v>
      </c>
      <c r="O1046" s="17">
        <v>0</v>
      </c>
      <c r="P1046" s="17">
        <v>0</v>
      </c>
      <c r="Q1046" s="17">
        <v>0</v>
      </c>
      <c r="R1046" s="17">
        <v>0</v>
      </c>
      <c r="S1046" s="17">
        <v>0</v>
      </c>
      <c r="T1046" s="17">
        <v>7.5893053619706496E-2</v>
      </c>
      <c r="U1046" s="17">
        <v>0</v>
      </c>
      <c r="V1046" s="17">
        <v>0</v>
      </c>
      <c r="W1046" s="17">
        <v>1.7681886602603E-2</v>
      </c>
      <c r="X1046" s="17">
        <v>0.103303002177068</v>
      </c>
      <c r="Y1046" s="17" t="s">
        <v>371</v>
      </c>
      <c r="Z1046" s="17">
        <v>8.8894738027048295E-2</v>
      </c>
      <c r="AA1046" s="17">
        <v>0</v>
      </c>
      <c r="AB1046" s="17">
        <v>0.203778696458256</v>
      </c>
      <c r="AC1046" s="17">
        <v>0</v>
      </c>
      <c r="AD1046" s="17"/>
      <c r="AE1046" s="17">
        <v>5.2315424522679801E-2</v>
      </c>
      <c r="AF1046" s="17">
        <v>1.3753428377175801E-2</v>
      </c>
    </row>
    <row r="1047" spans="2:32" x14ac:dyDescent="0.5">
      <c r="B1047" t="s">
        <v>408</v>
      </c>
      <c r="C1047" s="17">
        <v>0</v>
      </c>
      <c r="D1047" s="17">
        <v>0</v>
      </c>
      <c r="E1047" s="17">
        <v>0</v>
      </c>
      <c r="F1047" s="17"/>
      <c r="G1047" s="17">
        <v>0</v>
      </c>
      <c r="H1047" s="17">
        <v>0</v>
      </c>
      <c r="I1047" s="17">
        <v>0</v>
      </c>
      <c r="J1047" s="17">
        <v>0</v>
      </c>
      <c r="K1047" s="17">
        <v>0</v>
      </c>
      <c r="L1047" s="17">
        <v>0</v>
      </c>
      <c r="M1047" s="17"/>
      <c r="N1047" s="17">
        <v>0</v>
      </c>
      <c r="O1047" s="17">
        <v>0</v>
      </c>
      <c r="P1047" s="17">
        <v>0</v>
      </c>
      <c r="Q1047" s="17">
        <v>0</v>
      </c>
      <c r="R1047" s="17">
        <v>0</v>
      </c>
      <c r="S1047" s="17">
        <v>0</v>
      </c>
      <c r="T1047" s="17">
        <v>0</v>
      </c>
      <c r="U1047" s="17">
        <v>0</v>
      </c>
      <c r="V1047" s="17">
        <v>0</v>
      </c>
      <c r="W1047" s="17">
        <v>0</v>
      </c>
      <c r="X1047" s="17">
        <v>0</v>
      </c>
      <c r="Y1047" s="17" t="s">
        <v>371</v>
      </c>
      <c r="Z1047" s="17">
        <v>0</v>
      </c>
      <c r="AA1047" s="17">
        <v>0</v>
      </c>
      <c r="AB1047" s="17">
        <v>0</v>
      </c>
      <c r="AC1047" s="17">
        <v>0</v>
      </c>
      <c r="AD1047" s="17"/>
      <c r="AE1047" s="17">
        <v>0</v>
      </c>
      <c r="AF1047" s="17">
        <v>0</v>
      </c>
    </row>
    <row r="1048" spans="2:32" x14ac:dyDescent="0.5">
      <c r="C1048" s="17"/>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c r="AD1048" s="17"/>
      <c r="AE1048" s="17"/>
      <c r="AF1048" s="17"/>
    </row>
    <row r="1049" spans="2:32" x14ac:dyDescent="0.5">
      <c r="B1049" s="6" t="s">
        <v>104</v>
      </c>
      <c r="C1049" s="17"/>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c r="AD1049" s="17"/>
      <c r="AE1049" s="17"/>
      <c r="AF1049" s="17"/>
    </row>
    <row r="1050" spans="2:32" x14ac:dyDescent="0.5">
      <c r="B1050" s="24" t="s">
        <v>57</v>
      </c>
      <c r="C1050" s="17"/>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c r="AC1050" s="17"/>
      <c r="AD1050" s="17"/>
      <c r="AE1050" s="17"/>
      <c r="AF1050" s="17"/>
    </row>
    <row r="1051" spans="2:32" x14ac:dyDescent="0.5">
      <c r="B1051" t="s">
        <v>418</v>
      </c>
      <c r="C1051" s="17">
        <v>0.72122286510149203</v>
      </c>
      <c r="D1051" s="17">
        <v>0.73208008708411798</v>
      </c>
      <c r="E1051" s="17">
        <v>0.71158841351591395</v>
      </c>
      <c r="F1051" s="17"/>
      <c r="G1051" s="17">
        <v>0.63638999529267304</v>
      </c>
      <c r="H1051" s="17">
        <v>0.72584306840783697</v>
      </c>
      <c r="I1051" s="17">
        <v>0.68896686828472797</v>
      </c>
      <c r="J1051" s="17">
        <v>0.72907620819985997</v>
      </c>
      <c r="K1051" s="17">
        <v>0.75530231072189502</v>
      </c>
      <c r="L1051" s="17">
        <v>0.73676354682068301</v>
      </c>
      <c r="M1051" s="17"/>
      <c r="N1051" s="17">
        <v>0.71324634301407597</v>
      </c>
      <c r="O1051" s="17">
        <v>0.69598046724200602</v>
      </c>
      <c r="P1051" s="17">
        <v>0.783581980446871</v>
      </c>
      <c r="Q1051" s="17">
        <v>0.57426689424359401</v>
      </c>
      <c r="R1051" s="17">
        <v>1</v>
      </c>
      <c r="S1051" s="17">
        <v>0.56808969088949202</v>
      </c>
      <c r="T1051" s="17">
        <v>0.71970437991638903</v>
      </c>
      <c r="U1051" s="17">
        <v>0.68530648407915895</v>
      </c>
      <c r="V1051" s="17">
        <v>0.75734075619430596</v>
      </c>
      <c r="W1051" s="17">
        <v>0.768600513634486</v>
      </c>
      <c r="X1051" s="17">
        <v>0.69386704916547104</v>
      </c>
      <c r="Y1051" s="17">
        <v>0.69075276308370903</v>
      </c>
      <c r="Z1051" s="17">
        <v>0.68020054498881199</v>
      </c>
      <c r="AA1051" s="17">
        <v>0.79181902424850803</v>
      </c>
      <c r="AB1051" s="17">
        <v>0.60089939053268904</v>
      </c>
      <c r="AC1051" s="17">
        <v>0.761311324188086</v>
      </c>
      <c r="AD1051" s="17"/>
      <c r="AE1051" s="17">
        <v>0.75170783985610001</v>
      </c>
      <c r="AF1051" s="17">
        <v>0.70733378635594202</v>
      </c>
    </row>
    <row r="1052" spans="2:32" x14ac:dyDescent="0.5">
      <c r="B1052" t="s">
        <v>419</v>
      </c>
      <c r="C1052" s="17">
        <v>0.27877713489850803</v>
      </c>
      <c r="D1052" s="17">
        <v>0.26791991291588202</v>
      </c>
      <c r="E1052" s="17">
        <v>0.28841158648408599</v>
      </c>
      <c r="F1052" s="17"/>
      <c r="G1052" s="17">
        <v>0.36361000470732702</v>
      </c>
      <c r="H1052" s="17">
        <v>0.27415693159216298</v>
      </c>
      <c r="I1052" s="17">
        <v>0.31103313171527203</v>
      </c>
      <c r="J1052" s="17">
        <v>0.27092379180013998</v>
      </c>
      <c r="K1052" s="17">
        <v>0.24469768927810501</v>
      </c>
      <c r="L1052" s="17">
        <v>0.26323645317931699</v>
      </c>
      <c r="M1052" s="17"/>
      <c r="N1052" s="17">
        <v>0.28675365698592398</v>
      </c>
      <c r="O1052" s="17">
        <v>0.30401953275799398</v>
      </c>
      <c r="P1052" s="17">
        <v>0.216418019553129</v>
      </c>
      <c r="Q1052" s="17">
        <v>0.42573310575640599</v>
      </c>
      <c r="R1052" s="17">
        <v>0</v>
      </c>
      <c r="S1052" s="17">
        <v>0.43191030911050798</v>
      </c>
      <c r="T1052" s="17">
        <v>0.28029562008361097</v>
      </c>
      <c r="U1052" s="17">
        <v>0.31469351592084099</v>
      </c>
      <c r="V1052" s="17">
        <v>0.24265924380569401</v>
      </c>
      <c r="W1052" s="17">
        <v>0.231399486365514</v>
      </c>
      <c r="X1052" s="17">
        <v>0.30613295083452902</v>
      </c>
      <c r="Y1052" s="17">
        <v>0.30924723691629102</v>
      </c>
      <c r="Z1052" s="17">
        <v>0.31979945501118801</v>
      </c>
      <c r="AA1052" s="17">
        <v>0.208180975751492</v>
      </c>
      <c r="AB1052" s="17">
        <v>0.39910060946731102</v>
      </c>
      <c r="AC1052" s="17">
        <v>0.238688675811914</v>
      </c>
      <c r="AD1052" s="17"/>
      <c r="AE1052" s="17">
        <v>0.24829216014389999</v>
      </c>
      <c r="AF1052" s="17">
        <v>0.29266621364405698</v>
      </c>
    </row>
    <row r="1053" spans="2:32" x14ac:dyDescent="0.5">
      <c r="C1053" s="17"/>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c r="AC1053" s="17"/>
      <c r="AD1053" s="17"/>
      <c r="AE1053" s="17"/>
      <c r="AF1053" s="17"/>
    </row>
    <row r="1054" spans="2:32" x14ac:dyDescent="0.5">
      <c r="B1054" s="6" t="s">
        <v>425</v>
      </c>
      <c r="C1054" s="17"/>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c r="AC1054" s="17"/>
      <c r="AD1054" s="17"/>
      <c r="AE1054" s="17"/>
      <c r="AF1054" s="17"/>
    </row>
    <row r="1055" spans="2:32" x14ac:dyDescent="0.5">
      <c r="B1055" s="24" t="s">
        <v>57</v>
      </c>
      <c r="C1055" s="17"/>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c r="AD1055" s="17"/>
      <c r="AE1055" s="17"/>
      <c r="AF1055" s="17"/>
    </row>
    <row r="1056" spans="2:32" x14ac:dyDescent="0.5">
      <c r="B1056" t="s">
        <v>420</v>
      </c>
      <c r="C1056" s="17">
        <v>3.6835164017866302E-2</v>
      </c>
      <c r="D1056" s="17">
        <v>3.3438913043110897E-2</v>
      </c>
      <c r="E1056" s="17">
        <v>4.0214532184616299E-2</v>
      </c>
      <c r="F1056" s="17"/>
      <c r="G1056" s="17">
        <v>7.3024338673116307E-2</v>
      </c>
      <c r="H1056" s="17">
        <v>4.3355305923561703E-2</v>
      </c>
      <c r="I1056" s="17">
        <v>5.6111660816928699E-2</v>
      </c>
      <c r="J1056" s="17">
        <v>2.4857892320323299E-2</v>
      </c>
      <c r="K1056" s="17">
        <v>3.2549713991614902E-2</v>
      </c>
      <c r="L1056" s="17">
        <v>2.05288059724026E-2</v>
      </c>
      <c r="M1056" s="17"/>
      <c r="N1056" s="17">
        <v>3.2582535941464E-2</v>
      </c>
      <c r="O1056" s="17">
        <v>4.3061918459106299E-2</v>
      </c>
      <c r="P1056" s="17">
        <v>0</v>
      </c>
      <c r="Q1056" s="17">
        <v>0</v>
      </c>
      <c r="R1056" s="17">
        <v>0</v>
      </c>
      <c r="S1056" s="17">
        <v>7.95893270528409E-2</v>
      </c>
      <c r="T1056" s="17">
        <v>2.5559176401643301E-2</v>
      </c>
      <c r="U1056" s="17">
        <v>0.14044739977288601</v>
      </c>
      <c r="V1056" s="17">
        <v>2.9435127655586101E-2</v>
      </c>
      <c r="W1056" s="17">
        <v>2.33795782554122E-2</v>
      </c>
      <c r="X1056" s="17">
        <v>5.5396379530087303E-2</v>
      </c>
      <c r="Y1056" s="17">
        <v>0.156065244190534</v>
      </c>
      <c r="Z1056" s="17">
        <v>3.8427495072744101E-2</v>
      </c>
      <c r="AA1056" s="17">
        <v>0.100141813796905</v>
      </c>
      <c r="AB1056" s="17">
        <v>6.7294305537875299E-2</v>
      </c>
      <c r="AC1056" s="17">
        <v>0</v>
      </c>
      <c r="AD1056" s="17"/>
      <c r="AE1056" s="17">
        <v>3.7055839781794997E-2</v>
      </c>
      <c r="AF1056" s="17">
        <v>3.6734623240414203E-2</v>
      </c>
    </row>
    <row r="1057" spans="2:32" x14ac:dyDescent="0.5">
      <c r="B1057" t="s">
        <v>421</v>
      </c>
      <c r="C1057" s="17">
        <v>0.230788812917156</v>
      </c>
      <c r="D1057" s="17">
        <v>0.22122673045576999</v>
      </c>
      <c r="E1057" s="17">
        <v>0.23900896822206999</v>
      </c>
      <c r="F1057" s="17"/>
      <c r="G1057" s="17">
        <v>0.31121012901172801</v>
      </c>
      <c r="H1057" s="17">
        <v>0.25713512198119098</v>
      </c>
      <c r="I1057" s="17">
        <v>0.27889337586535601</v>
      </c>
      <c r="J1057" s="17">
        <v>0.23448946995991901</v>
      </c>
      <c r="K1057" s="17">
        <v>0.19172367454356401</v>
      </c>
      <c r="L1057" s="17">
        <v>0.18622543156560201</v>
      </c>
      <c r="M1057" s="17"/>
      <c r="N1057" s="17">
        <v>0.23048144761959</v>
      </c>
      <c r="O1057" s="17">
        <v>0.255226955636501</v>
      </c>
      <c r="P1057" s="17">
        <v>0.187193475694544</v>
      </c>
      <c r="Q1057" s="17">
        <v>0.24012536157630299</v>
      </c>
      <c r="R1057" s="17">
        <v>9.1061983169710106E-2</v>
      </c>
      <c r="S1057" s="17">
        <v>0.31988117425347801</v>
      </c>
      <c r="T1057" s="17">
        <v>0.29259507478855401</v>
      </c>
      <c r="U1057" s="17">
        <v>0.179711905193845</v>
      </c>
      <c r="V1057" s="17">
        <v>0.14399482326034099</v>
      </c>
      <c r="W1057" s="17">
        <v>0.22699433423377</v>
      </c>
      <c r="X1057" s="17">
        <v>0.22852484576419499</v>
      </c>
      <c r="Y1057" s="17">
        <v>0.23192697041753299</v>
      </c>
      <c r="Z1057" s="17">
        <v>0.26044328941119699</v>
      </c>
      <c r="AA1057" s="17">
        <v>0.24171383301063101</v>
      </c>
      <c r="AB1057" s="17">
        <v>0.231541549145275</v>
      </c>
      <c r="AC1057" s="17">
        <v>0.259000816977285</v>
      </c>
      <c r="AD1057" s="17"/>
      <c r="AE1057" s="17">
        <v>0.21440144724812599</v>
      </c>
      <c r="AF1057" s="17">
        <v>0.23825496350581199</v>
      </c>
    </row>
    <row r="1058" spans="2:32" x14ac:dyDescent="0.5">
      <c r="B1058" t="s">
        <v>422</v>
      </c>
      <c r="C1058" s="17">
        <v>0.295860606886377</v>
      </c>
      <c r="D1058" s="17">
        <v>0.25332538407209598</v>
      </c>
      <c r="E1058" s="17">
        <v>0.33757209423058598</v>
      </c>
      <c r="F1058" s="17"/>
      <c r="G1058" s="17">
        <v>0.33365626179682101</v>
      </c>
      <c r="H1058" s="17">
        <v>0.22708098969238499</v>
      </c>
      <c r="I1058" s="17">
        <v>0.26675584481467801</v>
      </c>
      <c r="J1058" s="17">
        <v>0.347943308227325</v>
      </c>
      <c r="K1058" s="17">
        <v>0.31554863848384801</v>
      </c>
      <c r="L1058" s="17">
        <v>0.292552478338305</v>
      </c>
      <c r="M1058" s="17"/>
      <c r="N1058" s="17">
        <v>0.26218934843805702</v>
      </c>
      <c r="O1058" s="17">
        <v>0.233393422880806</v>
      </c>
      <c r="P1058" s="17">
        <v>0.29965284809180298</v>
      </c>
      <c r="Q1058" s="17">
        <v>0.41240629698037401</v>
      </c>
      <c r="R1058" s="17">
        <v>0.29299941950588598</v>
      </c>
      <c r="S1058" s="17">
        <v>0.36633360317552399</v>
      </c>
      <c r="T1058" s="17">
        <v>0.29876495922325902</v>
      </c>
      <c r="U1058" s="17">
        <v>0.28008858488886301</v>
      </c>
      <c r="V1058" s="17">
        <v>0.39236316539947402</v>
      </c>
      <c r="W1058" s="17">
        <v>0.28177724021252998</v>
      </c>
      <c r="X1058" s="17">
        <v>0.29890351625634798</v>
      </c>
      <c r="Y1058" s="17">
        <v>0.31076502423321001</v>
      </c>
      <c r="Z1058" s="17">
        <v>0.36052309335673199</v>
      </c>
      <c r="AA1058" s="17">
        <v>0.30072384707588501</v>
      </c>
      <c r="AB1058" s="17">
        <v>0.27994634367190002</v>
      </c>
      <c r="AC1058" s="17">
        <v>0.295624831430293</v>
      </c>
      <c r="AD1058" s="17"/>
      <c r="AE1058" s="17">
        <v>0.25073833138806001</v>
      </c>
      <c r="AF1058" s="17">
        <v>0.31641849950788098</v>
      </c>
    </row>
    <row r="1059" spans="2:32" x14ac:dyDescent="0.5">
      <c r="B1059" t="s">
        <v>423</v>
      </c>
      <c r="C1059" s="17">
        <v>0.268896300429253</v>
      </c>
      <c r="D1059" s="17">
        <v>0.31975147145406801</v>
      </c>
      <c r="E1059" s="17">
        <v>0.21939421623479299</v>
      </c>
      <c r="F1059" s="17"/>
      <c r="G1059" s="17">
        <v>0.166286623040652</v>
      </c>
      <c r="H1059" s="17">
        <v>0.31328040363703502</v>
      </c>
      <c r="I1059" s="17">
        <v>0.28173337303628299</v>
      </c>
      <c r="J1059" s="17">
        <v>0.21708895279108001</v>
      </c>
      <c r="K1059" s="17">
        <v>0.26986424037507301</v>
      </c>
      <c r="L1059" s="17">
        <v>0.30267970724409798</v>
      </c>
      <c r="M1059" s="17"/>
      <c r="N1059" s="17">
        <v>0.25401103625445598</v>
      </c>
      <c r="O1059" s="17">
        <v>0.31745850217516602</v>
      </c>
      <c r="P1059" s="17">
        <v>0.44088951009362298</v>
      </c>
      <c r="Q1059" s="17">
        <v>0.13912842721365001</v>
      </c>
      <c r="R1059" s="17">
        <v>0.31012752562402801</v>
      </c>
      <c r="S1059" s="17">
        <v>0.234195895518157</v>
      </c>
      <c r="T1059" s="17">
        <v>0.24338026213956901</v>
      </c>
      <c r="U1059" s="17">
        <v>0.26828890120937599</v>
      </c>
      <c r="V1059" s="17">
        <v>0.23527891897436601</v>
      </c>
      <c r="W1059" s="17">
        <v>0.27604470562754901</v>
      </c>
      <c r="X1059" s="17">
        <v>0.231893093066454</v>
      </c>
      <c r="Y1059" s="17">
        <v>6.8986564858163998E-2</v>
      </c>
      <c r="Z1059" s="17">
        <v>0.200856785672617</v>
      </c>
      <c r="AA1059" s="17">
        <v>0.23730902332485801</v>
      </c>
      <c r="AB1059" s="17">
        <v>0.30033846717009799</v>
      </c>
      <c r="AC1059" s="17">
        <v>0.34473254866244701</v>
      </c>
      <c r="AD1059" s="17"/>
      <c r="AE1059" s="17">
        <v>0.34234508220367499</v>
      </c>
      <c r="AF1059" s="17">
        <v>0.23543273609825799</v>
      </c>
    </row>
    <row r="1060" spans="2:32" x14ac:dyDescent="0.5">
      <c r="B1060" t="s">
        <v>424</v>
      </c>
      <c r="C1060" s="17">
        <v>0.10039011603188699</v>
      </c>
      <c r="D1060" s="17">
        <v>0.12172387406864001</v>
      </c>
      <c r="E1060" s="17">
        <v>8.0390079071463894E-2</v>
      </c>
      <c r="F1060" s="17"/>
      <c r="G1060" s="17">
        <v>0.104544824052904</v>
      </c>
      <c r="H1060" s="17">
        <v>0.122852108947397</v>
      </c>
      <c r="I1060" s="17">
        <v>6.0577119944914597E-2</v>
      </c>
      <c r="J1060" s="17">
        <v>0.118018337023317</v>
      </c>
      <c r="K1060" s="17">
        <v>0.104452942431961</v>
      </c>
      <c r="L1060" s="17">
        <v>9.4720418871952802E-2</v>
      </c>
      <c r="M1060" s="17"/>
      <c r="N1060" s="17">
        <v>9.9826288561789503E-2</v>
      </c>
      <c r="O1060" s="17">
        <v>0.10365170550913</v>
      </c>
      <c r="P1060" s="17">
        <v>7.2264166120029297E-2</v>
      </c>
      <c r="Q1060" s="17">
        <v>0.14775468612188</v>
      </c>
      <c r="R1060" s="17">
        <v>0.209106248893596</v>
      </c>
      <c r="S1060" s="17">
        <v>0</v>
      </c>
      <c r="T1060" s="17">
        <v>6.9959638798004695E-2</v>
      </c>
      <c r="U1060" s="17">
        <v>4.3686149282720299E-2</v>
      </c>
      <c r="V1060" s="17">
        <v>0.122206688633354</v>
      </c>
      <c r="W1060" s="17">
        <v>0.13051149992733699</v>
      </c>
      <c r="X1060" s="17">
        <v>0.113371596230482</v>
      </c>
      <c r="Y1060" s="17">
        <v>0.23225619630055899</v>
      </c>
      <c r="Z1060" s="17">
        <v>7.2174193376163598E-2</v>
      </c>
      <c r="AA1060" s="17">
        <v>2.8889469548099098E-2</v>
      </c>
      <c r="AB1060" s="17">
        <v>5.0394017616759601E-2</v>
      </c>
      <c r="AC1060" s="17">
        <v>3.4212718368174903E-2</v>
      </c>
      <c r="AD1060" s="17"/>
      <c r="AE1060" s="17">
        <v>0.104394773856871</v>
      </c>
      <c r="AF1060" s="17">
        <v>9.85655776050752E-2</v>
      </c>
    </row>
    <row r="1061" spans="2:32" x14ac:dyDescent="0.5">
      <c r="B1061" t="s">
        <v>230</v>
      </c>
      <c r="C1061" s="17">
        <v>6.7228999717460297E-2</v>
      </c>
      <c r="D1061" s="17">
        <v>5.0533626906314501E-2</v>
      </c>
      <c r="E1061" s="17">
        <v>8.3420110056470695E-2</v>
      </c>
      <c r="F1061" s="17"/>
      <c r="G1061" s="17">
        <v>1.1277823424778699E-2</v>
      </c>
      <c r="H1061" s="17">
        <v>3.6296069818429498E-2</v>
      </c>
      <c r="I1061" s="17">
        <v>5.5928625521840303E-2</v>
      </c>
      <c r="J1061" s="17">
        <v>5.7602039678035399E-2</v>
      </c>
      <c r="K1061" s="17">
        <v>8.5860790173938606E-2</v>
      </c>
      <c r="L1061" s="17">
        <v>0.103293158007639</v>
      </c>
      <c r="M1061" s="17"/>
      <c r="N1061" s="17">
        <v>0.120909343184644</v>
      </c>
      <c r="O1061" s="17">
        <v>4.7207495339291E-2</v>
      </c>
      <c r="P1061" s="17">
        <v>0</v>
      </c>
      <c r="Q1061" s="17">
        <v>6.0585228107792898E-2</v>
      </c>
      <c r="R1061" s="17">
        <v>9.6704822806779306E-2</v>
      </c>
      <c r="S1061" s="17">
        <v>0</v>
      </c>
      <c r="T1061" s="17">
        <v>6.97408886489706E-2</v>
      </c>
      <c r="U1061" s="17">
        <v>8.7777059652308906E-2</v>
      </c>
      <c r="V1061" s="17">
        <v>7.6721276076878703E-2</v>
      </c>
      <c r="W1061" s="17">
        <v>6.1292641743401197E-2</v>
      </c>
      <c r="X1061" s="17">
        <v>7.1910569152432505E-2</v>
      </c>
      <c r="Y1061" s="17">
        <v>0</v>
      </c>
      <c r="Z1061" s="17">
        <v>6.7575143110545799E-2</v>
      </c>
      <c r="AA1061" s="17">
        <v>9.1222013243623501E-2</v>
      </c>
      <c r="AB1061" s="17">
        <v>7.0485316858091604E-2</v>
      </c>
      <c r="AC1061" s="17">
        <v>6.6429084561799301E-2</v>
      </c>
      <c r="AD1061" s="17"/>
      <c r="AE1061" s="17">
        <v>5.1064525521473801E-2</v>
      </c>
      <c r="AF1061" s="17">
        <v>7.4593600042560299E-2</v>
      </c>
    </row>
    <row r="1062" spans="2:32" x14ac:dyDescent="0.5">
      <c r="C1062" s="17"/>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c r="AC1062" s="17"/>
      <c r="AD1062" s="17"/>
      <c r="AE1062" s="17"/>
      <c r="AF1062" s="17"/>
    </row>
    <row r="1063" spans="2:32" x14ac:dyDescent="0.5">
      <c r="B1063" s="6" t="s">
        <v>444</v>
      </c>
      <c r="C1063" s="17"/>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c r="AC1063" s="17"/>
      <c r="AD1063" s="17"/>
      <c r="AE1063" s="17"/>
      <c r="AF1063" s="17"/>
    </row>
    <row r="1064" spans="2:32" x14ac:dyDescent="0.5">
      <c r="B1064" s="24" t="s">
        <v>57</v>
      </c>
      <c r="C1064" s="17"/>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c r="AC1064" s="17"/>
      <c r="AD1064" s="17"/>
      <c r="AE1064" s="17"/>
      <c r="AF1064" s="17"/>
    </row>
    <row r="1065" spans="2:32" x14ac:dyDescent="0.5">
      <c r="B1065" t="s">
        <v>439</v>
      </c>
      <c r="C1065" s="17">
        <v>0.16351649494322201</v>
      </c>
      <c r="D1065" s="17">
        <v>0.23047312910591</v>
      </c>
      <c r="E1065" s="17">
        <v>0.100184957381308</v>
      </c>
      <c r="F1065" s="17"/>
      <c r="G1065" s="17">
        <v>0.32355712340204301</v>
      </c>
      <c r="H1065" s="17">
        <v>0.26717630528986003</v>
      </c>
      <c r="I1065" s="17">
        <v>0.22221123165904999</v>
      </c>
      <c r="J1065" s="17">
        <v>0.13637876672645799</v>
      </c>
      <c r="K1065" s="17">
        <v>8.9393135249161607E-2</v>
      </c>
      <c r="L1065" s="17">
        <v>8.5618933944078296E-2</v>
      </c>
      <c r="M1065" s="17"/>
      <c r="N1065" s="17">
        <v>0.16705085636237799</v>
      </c>
      <c r="O1065" s="17">
        <v>0.23594853331478999</v>
      </c>
      <c r="P1065" s="17">
        <v>0.122702648040588</v>
      </c>
      <c r="Q1065" s="17">
        <v>0.13566263741576001</v>
      </c>
      <c r="R1065" s="17">
        <v>0.30016823206330701</v>
      </c>
      <c r="S1065" s="17">
        <v>0.200459138897222</v>
      </c>
      <c r="T1065" s="17">
        <v>0.159978665082532</v>
      </c>
      <c r="U1065" s="17">
        <v>0.141642828542967</v>
      </c>
      <c r="V1065" s="17">
        <v>0.16531136868563101</v>
      </c>
      <c r="W1065" s="17">
        <v>0.13553985372701199</v>
      </c>
      <c r="X1065" s="17">
        <v>0.13305895395853701</v>
      </c>
      <c r="Y1065" s="17">
        <v>0.32541336251292702</v>
      </c>
      <c r="Z1065" s="17">
        <v>8.3218465631056004E-2</v>
      </c>
      <c r="AA1065" s="17">
        <v>0.209696970037345</v>
      </c>
      <c r="AB1065" s="17">
        <v>3.9259850444216898E-2</v>
      </c>
      <c r="AC1065" s="17">
        <v>0.24012068840981399</v>
      </c>
      <c r="AD1065" s="17"/>
      <c r="AE1065" s="17">
        <v>0.24171195765728701</v>
      </c>
      <c r="AF1065" s="17">
        <v>0.127890323430118</v>
      </c>
    </row>
    <row r="1066" spans="2:32" x14ac:dyDescent="0.5">
      <c r="B1066" t="s">
        <v>440</v>
      </c>
      <c r="C1066" s="17">
        <v>0.452023003815619</v>
      </c>
      <c r="D1066" s="17">
        <v>0.49460252786458098</v>
      </c>
      <c r="E1066" s="17">
        <v>0.41127200328077201</v>
      </c>
      <c r="F1066" s="17"/>
      <c r="G1066" s="17">
        <v>0.463320925335441</v>
      </c>
      <c r="H1066" s="17">
        <v>0.50124566992638098</v>
      </c>
      <c r="I1066" s="17">
        <v>0.41382150859882799</v>
      </c>
      <c r="J1066" s="17">
        <v>0.48335512250046497</v>
      </c>
      <c r="K1066" s="17">
        <v>0.48043166819163102</v>
      </c>
      <c r="L1066" s="17">
        <v>0.40217427320730997</v>
      </c>
      <c r="M1066" s="17"/>
      <c r="N1066" s="17">
        <v>0.43870213669698799</v>
      </c>
      <c r="O1066" s="17">
        <v>0.48216642827364398</v>
      </c>
      <c r="P1066" s="17">
        <v>0.50327327024827195</v>
      </c>
      <c r="Q1066" s="17">
        <v>0.45681830879213797</v>
      </c>
      <c r="R1066" s="17">
        <v>0.30582736792626602</v>
      </c>
      <c r="S1066" s="17">
        <v>0.489139307446112</v>
      </c>
      <c r="T1066" s="17">
        <v>0.450666511018739</v>
      </c>
      <c r="U1066" s="17">
        <v>0.59265639879749998</v>
      </c>
      <c r="V1066" s="17">
        <v>0.451977982969408</v>
      </c>
      <c r="W1066" s="17">
        <v>0.47660713865851301</v>
      </c>
      <c r="X1066" s="17">
        <v>0.38788819500184701</v>
      </c>
      <c r="Y1066" s="17">
        <v>0.38204477521946101</v>
      </c>
      <c r="Z1066" s="17">
        <v>0.29431779420245502</v>
      </c>
      <c r="AA1066" s="17">
        <v>0.43394095803697702</v>
      </c>
      <c r="AB1066" s="17">
        <v>0.50696134899767298</v>
      </c>
      <c r="AC1066" s="17">
        <v>0.35084528044256602</v>
      </c>
      <c r="AD1066" s="17"/>
      <c r="AE1066" s="17">
        <v>0.51684960179172601</v>
      </c>
      <c r="AF1066" s="17">
        <v>0.42248774156449598</v>
      </c>
    </row>
    <row r="1067" spans="2:32" x14ac:dyDescent="0.5">
      <c r="B1067" t="s">
        <v>441</v>
      </c>
      <c r="C1067" s="17">
        <v>0.35918824803994798</v>
      </c>
      <c r="D1067" s="17">
        <v>0.26392664384948</v>
      </c>
      <c r="E1067" s="17">
        <v>0.44954655952945899</v>
      </c>
      <c r="F1067" s="17"/>
      <c r="G1067" s="17">
        <v>0.202363471137817</v>
      </c>
      <c r="H1067" s="17">
        <v>0.218522162080481</v>
      </c>
      <c r="I1067" s="17">
        <v>0.29843144121453602</v>
      </c>
      <c r="J1067" s="17">
        <v>0.34188562488418001</v>
      </c>
      <c r="K1067" s="17">
        <v>0.41522350966527899</v>
      </c>
      <c r="L1067" s="17">
        <v>0.49889334340394498</v>
      </c>
      <c r="M1067" s="17"/>
      <c r="N1067" s="17">
        <v>0.36126694763862</v>
      </c>
      <c r="O1067" s="17">
        <v>0.28188503841156698</v>
      </c>
      <c r="P1067" s="17">
        <v>0.31509307012382398</v>
      </c>
      <c r="Q1067" s="17">
        <v>0.40751905379210202</v>
      </c>
      <c r="R1067" s="17">
        <v>0.28447162878326898</v>
      </c>
      <c r="S1067" s="17">
        <v>0.310401553656666</v>
      </c>
      <c r="T1067" s="17">
        <v>0.35333547759519202</v>
      </c>
      <c r="U1067" s="17">
        <v>0.17398801614936901</v>
      </c>
      <c r="V1067" s="17">
        <v>0.38271064834496099</v>
      </c>
      <c r="W1067" s="17">
        <v>0.358515581416183</v>
      </c>
      <c r="X1067" s="17">
        <v>0.44332289887448501</v>
      </c>
      <c r="Y1067" s="17">
        <v>0.29254186226761197</v>
      </c>
      <c r="Z1067" s="17">
        <v>0.56838837339557102</v>
      </c>
      <c r="AA1067" s="17">
        <v>0.32548122740007102</v>
      </c>
      <c r="AB1067" s="17">
        <v>0.414901381784329</v>
      </c>
      <c r="AC1067" s="17">
        <v>0.40903403114762099</v>
      </c>
      <c r="AD1067" s="17"/>
      <c r="AE1067" s="17">
        <v>0.214056853413197</v>
      </c>
      <c r="AF1067" s="17">
        <v>0.42531070294267398</v>
      </c>
    </row>
    <row r="1068" spans="2:32" x14ac:dyDescent="0.5">
      <c r="B1068" t="s">
        <v>442</v>
      </c>
      <c r="C1068" s="17">
        <v>2.5272253201211101E-2</v>
      </c>
      <c r="D1068" s="17">
        <v>1.09976991800285E-2</v>
      </c>
      <c r="E1068" s="17">
        <v>3.8996479808461201E-2</v>
      </c>
      <c r="F1068" s="17"/>
      <c r="G1068" s="17">
        <v>1.07584801246995E-2</v>
      </c>
      <c r="H1068" s="17">
        <v>1.3055862703277601E-2</v>
      </c>
      <c r="I1068" s="17">
        <v>6.5535818527586706E-2</v>
      </c>
      <c r="J1068" s="17">
        <v>3.8380485888897302E-2</v>
      </c>
      <c r="K1068" s="17">
        <v>1.49516868939278E-2</v>
      </c>
      <c r="L1068" s="17">
        <v>1.33134494446665E-2</v>
      </c>
      <c r="M1068" s="17"/>
      <c r="N1068" s="17">
        <v>3.2980059302013899E-2</v>
      </c>
      <c r="O1068" s="17">
        <v>0</v>
      </c>
      <c r="P1068" s="17">
        <v>5.8931011587315299E-2</v>
      </c>
      <c r="Q1068" s="17">
        <v>0</v>
      </c>
      <c r="R1068" s="17">
        <v>0.109532771227159</v>
      </c>
      <c r="S1068" s="17">
        <v>0</v>
      </c>
      <c r="T1068" s="17">
        <v>3.6019346303535801E-2</v>
      </c>
      <c r="U1068" s="17">
        <v>9.1712756510163695E-2</v>
      </c>
      <c r="V1068" s="17">
        <v>0</v>
      </c>
      <c r="W1068" s="17">
        <v>2.9337426198291501E-2</v>
      </c>
      <c r="X1068" s="17">
        <v>3.57299521651313E-2</v>
      </c>
      <c r="Y1068" s="17">
        <v>0</v>
      </c>
      <c r="Z1068" s="17">
        <v>5.4075366770918197E-2</v>
      </c>
      <c r="AA1068" s="17">
        <v>3.08808445256065E-2</v>
      </c>
      <c r="AB1068" s="17">
        <v>3.88774187737813E-2</v>
      </c>
      <c r="AC1068" s="17">
        <v>0</v>
      </c>
      <c r="AD1068" s="17"/>
      <c r="AE1068" s="17">
        <v>2.7381587137790198E-2</v>
      </c>
      <c r="AF1068" s="17">
        <v>2.4311232062711401E-2</v>
      </c>
    </row>
    <row r="1069" spans="2:32" x14ac:dyDescent="0.5">
      <c r="C1069" s="17"/>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c r="AC1069" s="17"/>
      <c r="AD1069" s="17"/>
      <c r="AE1069" s="17"/>
      <c r="AF1069" s="17"/>
    </row>
    <row r="1070" spans="2:32" x14ac:dyDescent="0.5">
      <c r="B1070" s="6" t="s">
        <v>445</v>
      </c>
      <c r="C1070" s="17"/>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c r="AC1070" s="17"/>
      <c r="AD1070" s="17"/>
      <c r="AE1070" s="17"/>
      <c r="AF1070" s="17"/>
    </row>
    <row r="1071" spans="2:32" x14ac:dyDescent="0.5">
      <c r="B1071" s="24" t="s">
        <v>57</v>
      </c>
      <c r="C1071" s="17"/>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c r="AC1071" s="17"/>
      <c r="AD1071" s="17"/>
      <c r="AE1071" s="17"/>
      <c r="AF1071" s="17"/>
    </row>
    <row r="1072" spans="2:32" x14ac:dyDescent="0.5">
      <c r="B1072" t="s">
        <v>439</v>
      </c>
      <c r="C1072" s="17">
        <v>4.6259844436325297E-2</v>
      </c>
      <c r="D1072" s="17">
        <v>6.7786238182081807E-2</v>
      </c>
      <c r="E1072" s="17">
        <v>2.5875560080060901E-2</v>
      </c>
      <c r="F1072" s="17"/>
      <c r="G1072" s="17">
        <v>0.128877929203491</v>
      </c>
      <c r="H1072" s="17">
        <v>8.5757787472962602E-2</v>
      </c>
      <c r="I1072" s="17">
        <v>6.53484174259958E-2</v>
      </c>
      <c r="J1072" s="17">
        <v>2.4933997977502498E-2</v>
      </c>
      <c r="K1072" s="17">
        <v>2.5088276044933099E-2</v>
      </c>
      <c r="L1072" s="17">
        <v>1.3145440609569301E-2</v>
      </c>
      <c r="M1072" s="17"/>
      <c r="N1072" s="17">
        <v>2.3596254986934899E-2</v>
      </c>
      <c r="O1072" s="17">
        <v>8.3304444784199697E-2</v>
      </c>
      <c r="P1072" s="17">
        <v>8.4338868836166495E-2</v>
      </c>
      <c r="Q1072" s="17">
        <v>3.4186573712244997E-2</v>
      </c>
      <c r="R1072" s="17">
        <v>0</v>
      </c>
      <c r="S1072" s="17">
        <v>4.76820768450529E-2</v>
      </c>
      <c r="T1072" s="17">
        <v>3.2961605033868503E-2</v>
      </c>
      <c r="U1072" s="17">
        <v>9.3030561782082702E-2</v>
      </c>
      <c r="V1072" s="17">
        <v>3.0260754846435499E-2</v>
      </c>
      <c r="W1072" s="17">
        <v>5.2413355303655901E-2</v>
      </c>
      <c r="X1072" s="17">
        <v>1.8600642473654901E-2</v>
      </c>
      <c r="Y1072" s="17">
        <v>0.17055273815003399</v>
      </c>
      <c r="Z1072" s="17">
        <v>1.9235889021157498E-2</v>
      </c>
      <c r="AA1072" s="17">
        <v>6.7390161552146693E-2</v>
      </c>
      <c r="AB1072" s="17">
        <v>0</v>
      </c>
      <c r="AC1072" s="17">
        <v>0</v>
      </c>
      <c r="AD1072" s="17"/>
      <c r="AE1072" s="17">
        <v>8.0618919243957393E-2</v>
      </c>
      <c r="AF1072" s="17">
        <v>3.0605709916981999E-2</v>
      </c>
    </row>
    <row r="1073" spans="2:32" x14ac:dyDescent="0.5">
      <c r="B1073" t="s">
        <v>440</v>
      </c>
      <c r="C1073" s="17">
        <v>0.235525340019589</v>
      </c>
      <c r="D1073" s="17">
        <v>0.31136607396998101</v>
      </c>
      <c r="E1073" s="17">
        <v>0.16027653121452601</v>
      </c>
      <c r="F1073" s="17"/>
      <c r="G1073" s="17">
        <v>0.33597025636808298</v>
      </c>
      <c r="H1073" s="17">
        <v>0.382039338948366</v>
      </c>
      <c r="I1073" s="17">
        <v>0.25402967749114003</v>
      </c>
      <c r="J1073" s="17">
        <v>0.230906832247392</v>
      </c>
      <c r="K1073" s="17">
        <v>0.16328825482030199</v>
      </c>
      <c r="L1073" s="17">
        <v>0.16038668181873</v>
      </c>
      <c r="M1073" s="17"/>
      <c r="N1073" s="17">
        <v>0.229365643115159</v>
      </c>
      <c r="O1073" s="17">
        <v>0.269083661388482</v>
      </c>
      <c r="P1073" s="17">
        <v>0.194334495677849</v>
      </c>
      <c r="Q1073" s="17">
        <v>0.225848775466508</v>
      </c>
      <c r="R1073" s="17">
        <v>0.209106248893596</v>
      </c>
      <c r="S1073" s="17">
        <v>0.33657167076047101</v>
      </c>
      <c r="T1073" s="17">
        <v>0.22023665428866199</v>
      </c>
      <c r="U1073" s="17">
        <v>0.18193355921339999</v>
      </c>
      <c r="V1073" s="17">
        <v>0.21136228007976099</v>
      </c>
      <c r="W1073" s="17">
        <v>0.19961133292285901</v>
      </c>
      <c r="X1073" s="17">
        <v>0.188821470049643</v>
      </c>
      <c r="Y1073" s="17">
        <v>0.38711682066345099</v>
      </c>
      <c r="Z1073" s="17">
        <v>0.229855546947698</v>
      </c>
      <c r="AA1073" s="17">
        <v>0.26790760135896402</v>
      </c>
      <c r="AB1073" s="17">
        <v>0.36753758121160801</v>
      </c>
      <c r="AC1073" s="17">
        <v>0.35683802129283099</v>
      </c>
      <c r="AD1073" s="17"/>
      <c r="AE1073" s="17">
        <v>0.28030540150472399</v>
      </c>
      <c r="AF1073" s="17">
        <v>0.215123361497249</v>
      </c>
    </row>
    <row r="1074" spans="2:32" x14ac:dyDescent="0.5">
      <c r="B1074" t="s">
        <v>441</v>
      </c>
      <c r="C1074" s="17">
        <v>0.65873402066133802</v>
      </c>
      <c r="D1074" s="17">
        <v>0.57645231537349995</v>
      </c>
      <c r="E1074" s="17">
        <v>0.73974200923792499</v>
      </c>
      <c r="F1074" s="17"/>
      <c r="G1074" s="17">
        <v>0.49714568045747998</v>
      </c>
      <c r="H1074" s="17">
        <v>0.48094091910369402</v>
      </c>
      <c r="I1074" s="17">
        <v>0.59239380089040905</v>
      </c>
      <c r="J1074" s="17">
        <v>0.68081062089648903</v>
      </c>
      <c r="K1074" s="17">
        <v>0.75170860686003704</v>
      </c>
      <c r="L1074" s="17">
        <v>0.77403723792790602</v>
      </c>
      <c r="M1074" s="17"/>
      <c r="N1074" s="17">
        <v>0.66105226210741697</v>
      </c>
      <c r="O1074" s="17">
        <v>0.62359235777070399</v>
      </c>
      <c r="P1074" s="17">
        <v>0.64244499157798496</v>
      </c>
      <c r="Q1074" s="17">
        <v>0.73996465082124696</v>
      </c>
      <c r="R1074" s="17">
        <v>0.68136097987924504</v>
      </c>
      <c r="S1074" s="17">
        <v>0.615746252394477</v>
      </c>
      <c r="T1074" s="17">
        <v>0.69332869396914798</v>
      </c>
      <c r="U1074" s="17">
        <v>0.49996874407268499</v>
      </c>
      <c r="V1074" s="17">
        <v>0.70293689593829001</v>
      </c>
      <c r="W1074" s="17">
        <v>0.67037411279261205</v>
      </c>
      <c r="X1074" s="17">
        <v>0.72027188722045099</v>
      </c>
      <c r="Y1074" s="17">
        <v>0.44233044118651499</v>
      </c>
      <c r="Z1074" s="17">
        <v>0.70013531089425796</v>
      </c>
      <c r="AA1074" s="17">
        <v>0.63382139256328296</v>
      </c>
      <c r="AB1074" s="17">
        <v>0.55936935166288604</v>
      </c>
      <c r="AC1074" s="17">
        <v>0.64316197870716896</v>
      </c>
      <c r="AD1074" s="17"/>
      <c r="AE1074" s="17">
        <v>0.57788526423075504</v>
      </c>
      <c r="AF1074" s="17">
        <v>0.69556904360569505</v>
      </c>
    </row>
    <row r="1075" spans="2:32" x14ac:dyDescent="0.5">
      <c r="B1075" t="s">
        <v>442</v>
      </c>
      <c r="C1075" s="17">
        <v>5.9480794882747302E-2</v>
      </c>
      <c r="D1075" s="17">
        <v>4.4395372474436701E-2</v>
      </c>
      <c r="E1075" s="17">
        <v>7.4105899467489106E-2</v>
      </c>
      <c r="F1075" s="17"/>
      <c r="G1075" s="17">
        <v>3.80061339709458E-2</v>
      </c>
      <c r="H1075" s="17">
        <v>5.1261954474976897E-2</v>
      </c>
      <c r="I1075" s="17">
        <v>8.8228104192454804E-2</v>
      </c>
      <c r="J1075" s="17">
        <v>6.3348548878617003E-2</v>
      </c>
      <c r="K1075" s="17">
        <v>5.9914862274728503E-2</v>
      </c>
      <c r="L1075" s="17">
        <v>5.2430639643794699E-2</v>
      </c>
      <c r="M1075" s="17"/>
      <c r="N1075" s="17">
        <v>8.5985839790488905E-2</v>
      </c>
      <c r="O1075" s="17">
        <v>2.40195360566142E-2</v>
      </c>
      <c r="P1075" s="17">
        <v>7.8881643907999094E-2</v>
      </c>
      <c r="Q1075" s="17">
        <v>0</v>
      </c>
      <c r="R1075" s="17">
        <v>0.109532771227159</v>
      </c>
      <c r="S1075" s="17">
        <v>0</v>
      </c>
      <c r="T1075" s="17">
        <v>5.3473046708321502E-2</v>
      </c>
      <c r="U1075" s="17">
        <v>0.225067134931833</v>
      </c>
      <c r="V1075" s="17">
        <v>5.5440069135513199E-2</v>
      </c>
      <c r="W1075" s="17">
        <v>7.7601198980873101E-2</v>
      </c>
      <c r="X1075" s="17">
        <v>7.2306000256251099E-2</v>
      </c>
      <c r="Y1075" s="17">
        <v>0</v>
      </c>
      <c r="Z1075" s="17">
        <v>5.0773253136886097E-2</v>
      </c>
      <c r="AA1075" s="17">
        <v>3.08808445256065E-2</v>
      </c>
      <c r="AB1075" s="17">
        <v>7.3093067125506603E-2</v>
      </c>
      <c r="AC1075" s="17">
        <v>0</v>
      </c>
      <c r="AD1075" s="17"/>
      <c r="AE1075" s="17">
        <v>6.1190415020563799E-2</v>
      </c>
      <c r="AF1075" s="17">
        <v>5.8701884980074101E-2</v>
      </c>
    </row>
    <row r="1076" spans="2:32" x14ac:dyDescent="0.5">
      <c r="C1076" s="17"/>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c r="AD1076" s="17"/>
      <c r="AE1076" s="17"/>
      <c r="AF1076" s="17"/>
    </row>
    <row r="1077" spans="2:32" x14ac:dyDescent="0.5">
      <c r="B1077" s="6" t="s">
        <v>446</v>
      </c>
      <c r="C1077" s="17"/>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c r="AC1077" s="17"/>
      <c r="AD1077" s="17"/>
      <c r="AE1077" s="17"/>
      <c r="AF1077" s="17"/>
    </row>
    <row r="1078" spans="2:32" x14ac:dyDescent="0.5">
      <c r="B1078" s="24" t="s">
        <v>57</v>
      </c>
      <c r="C1078" s="17"/>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c r="AC1078" s="17"/>
      <c r="AD1078" s="17"/>
      <c r="AE1078" s="17"/>
      <c r="AF1078" s="17"/>
    </row>
    <row r="1079" spans="2:32" x14ac:dyDescent="0.5">
      <c r="B1079" t="s">
        <v>439</v>
      </c>
      <c r="C1079" s="17">
        <v>6.8769635580100699E-2</v>
      </c>
      <c r="D1079" s="17">
        <v>9.9883226292803495E-2</v>
      </c>
      <c r="E1079" s="17">
        <v>3.93138716396269E-2</v>
      </c>
      <c r="F1079" s="17"/>
      <c r="G1079" s="17">
        <v>0.15950248744366499</v>
      </c>
      <c r="H1079" s="17">
        <v>0.10620466607826901</v>
      </c>
      <c r="I1079" s="17">
        <v>0.1211342723192</v>
      </c>
      <c r="J1079" s="17">
        <v>5.7154190007982802E-2</v>
      </c>
      <c r="K1079" s="17">
        <v>2.6129597893740201E-2</v>
      </c>
      <c r="L1079" s="17">
        <v>2.4092469072410201E-2</v>
      </c>
      <c r="M1079" s="17"/>
      <c r="N1079" s="17">
        <v>4.0990878036073403E-2</v>
      </c>
      <c r="O1079" s="17">
        <v>0.12005884509805401</v>
      </c>
      <c r="P1079" s="17">
        <v>5.8853682292248397E-2</v>
      </c>
      <c r="Q1079" s="17">
        <v>0.108032723827283</v>
      </c>
      <c r="R1079" s="17">
        <v>0.101755585909883</v>
      </c>
      <c r="S1079" s="17">
        <v>4.76820768450529E-2</v>
      </c>
      <c r="T1079" s="17">
        <v>1.1900165496634601E-2</v>
      </c>
      <c r="U1079" s="17">
        <v>9.3030561782082702E-2</v>
      </c>
      <c r="V1079" s="17">
        <v>5.5716943517952498E-2</v>
      </c>
      <c r="W1079" s="17">
        <v>7.6162018863512301E-2</v>
      </c>
      <c r="X1079" s="17">
        <v>7.6715932787975796E-2</v>
      </c>
      <c r="Y1079" s="17">
        <v>0.32541336251292702</v>
      </c>
      <c r="Z1079" s="17">
        <v>0</v>
      </c>
      <c r="AA1079" s="17">
        <v>9.9377410252673007E-2</v>
      </c>
      <c r="AB1079" s="17">
        <v>0</v>
      </c>
      <c r="AC1079" s="17">
        <v>7.2881509046199403E-2</v>
      </c>
      <c r="AD1079" s="17"/>
      <c r="AE1079" s="17">
        <v>0.100874274913603</v>
      </c>
      <c r="AF1079" s="17">
        <v>5.4142631051154397E-2</v>
      </c>
    </row>
    <row r="1080" spans="2:32" x14ac:dyDescent="0.5">
      <c r="B1080" t="s">
        <v>440</v>
      </c>
      <c r="C1080" s="17">
        <v>0.30624599031406102</v>
      </c>
      <c r="D1080" s="17">
        <v>0.39157869658281802</v>
      </c>
      <c r="E1080" s="17">
        <v>0.22219502807948899</v>
      </c>
      <c r="F1080" s="17"/>
      <c r="G1080" s="17">
        <v>0.400269186393441</v>
      </c>
      <c r="H1080" s="17">
        <v>0.428048042266999</v>
      </c>
      <c r="I1080" s="17">
        <v>0.24738911604370101</v>
      </c>
      <c r="J1080" s="17">
        <v>0.315078881937286</v>
      </c>
      <c r="K1080" s="17">
        <v>0.26835169694238598</v>
      </c>
      <c r="L1080" s="17">
        <v>0.25885079607578898</v>
      </c>
      <c r="M1080" s="17"/>
      <c r="N1080" s="17">
        <v>0.33252630020600998</v>
      </c>
      <c r="O1080" s="17">
        <v>0.32572193493759599</v>
      </c>
      <c r="P1080" s="17">
        <v>0.25536723186611299</v>
      </c>
      <c r="Q1080" s="17">
        <v>0.27708484402771499</v>
      </c>
      <c r="R1080" s="17">
        <v>0.30794541738058301</v>
      </c>
      <c r="S1080" s="17">
        <v>0.29613972456515503</v>
      </c>
      <c r="T1080" s="17">
        <v>0.29366958820472</v>
      </c>
      <c r="U1080" s="17">
        <v>0.23174712698882999</v>
      </c>
      <c r="V1080" s="17">
        <v>0.342578680785523</v>
      </c>
      <c r="W1080" s="17">
        <v>0.28168541663579</v>
      </c>
      <c r="X1080" s="17">
        <v>0.20319058947948601</v>
      </c>
      <c r="Y1080" s="17">
        <v>0.23225619630055899</v>
      </c>
      <c r="Z1080" s="17">
        <v>0.22679519562008099</v>
      </c>
      <c r="AA1080" s="17">
        <v>0.36174898823759699</v>
      </c>
      <c r="AB1080" s="17">
        <v>0.51093611989218302</v>
      </c>
      <c r="AC1080" s="17">
        <v>0.38828239026216999</v>
      </c>
      <c r="AD1080" s="17"/>
      <c r="AE1080" s="17">
        <v>0.39069664981927699</v>
      </c>
      <c r="AF1080" s="17">
        <v>0.26776992564865698</v>
      </c>
    </row>
    <row r="1081" spans="2:32" x14ac:dyDescent="0.5">
      <c r="B1081" t="s">
        <v>441</v>
      </c>
      <c r="C1081" s="17">
        <v>0.57320673474914896</v>
      </c>
      <c r="D1081" s="17">
        <v>0.48195433464019</v>
      </c>
      <c r="E1081" s="17">
        <v>0.66246432152066104</v>
      </c>
      <c r="F1081" s="17"/>
      <c r="G1081" s="17">
        <v>0.41390418678830099</v>
      </c>
      <c r="H1081" s="17">
        <v>0.43082666540537501</v>
      </c>
      <c r="I1081" s="17">
        <v>0.523080392391161</v>
      </c>
      <c r="J1081" s="17">
        <v>0.56564719175009104</v>
      </c>
      <c r="K1081" s="17">
        <v>0.65982265379502203</v>
      </c>
      <c r="L1081" s="17">
        <v>0.68134722835483397</v>
      </c>
      <c r="M1081" s="17"/>
      <c r="N1081" s="17">
        <v>0.57892363793069301</v>
      </c>
      <c r="O1081" s="17">
        <v>0.52421831497230298</v>
      </c>
      <c r="P1081" s="17">
        <v>0.62684807425432298</v>
      </c>
      <c r="Q1081" s="17">
        <v>0.552361404481861</v>
      </c>
      <c r="R1081" s="17">
        <v>0.38406140267559602</v>
      </c>
      <c r="S1081" s="17">
        <v>0.615746252394477</v>
      </c>
      <c r="T1081" s="17">
        <v>0.61878829026010196</v>
      </c>
      <c r="U1081" s="17">
        <v>0.54591773795975895</v>
      </c>
      <c r="V1081" s="17">
        <v>0.55821555876997497</v>
      </c>
      <c r="W1081" s="17">
        <v>0.57011661160984195</v>
      </c>
      <c r="X1081" s="17">
        <v>0.68436352556740698</v>
      </c>
      <c r="Y1081" s="17">
        <v>0.44233044118651499</v>
      </c>
      <c r="Z1081" s="17">
        <v>0.73637626485671404</v>
      </c>
      <c r="AA1081" s="17">
        <v>0.50799275698412305</v>
      </c>
      <c r="AB1081" s="17">
        <v>0.450186461334036</v>
      </c>
      <c r="AC1081" s="17">
        <v>0.53883610069163002</v>
      </c>
      <c r="AD1081" s="17"/>
      <c r="AE1081" s="17">
        <v>0.45967896082306098</v>
      </c>
      <c r="AF1081" s="17">
        <v>0.624930451254047</v>
      </c>
    </row>
    <row r="1082" spans="2:32" x14ac:dyDescent="0.5">
      <c r="B1082" t="s">
        <v>442</v>
      </c>
      <c r="C1082" s="17">
        <v>5.1777639356689997E-2</v>
      </c>
      <c r="D1082" s="17">
        <v>2.65837424841887E-2</v>
      </c>
      <c r="E1082" s="17">
        <v>7.6026778760223193E-2</v>
      </c>
      <c r="F1082" s="17"/>
      <c r="G1082" s="17">
        <v>2.6324139374593301E-2</v>
      </c>
      <c r="H1082" s="17">
        <v>3.4920626249356899E-2</v>
      </c>
      <c r="I1082" s="17">
        <v>0.10839621924593899</v>
      </c>
      <c r="J1082" s="17">
        <v>6.2119736304640003E-2</v>
      </c>
      <c r="K1082" s="17">
        <v>4.5696051368851603E-2</v>
      </c>
      <c r="L1082" s="17">
        <v>3.5709506496966602E-2</v>
      </c>
      <c r="M1082" s="17"/>
      <c r="N1082" s="17">
        <v>4.7559183827223399E-2</v>
      </c>
      <c r="O1082" s="17">
        <v>3.00009049920473E-2</v>
      </c>
      <c r="P1082" s="17">
        <v>5.8931011587315299E-2</v>
      </c>
      <c r="Q1082" s="17">
        <v>6.2521027663140494E-2</v>
      </c>
      <c r="R1082" s="17">
        <v>0.20623759403393799</v>
      </c>
      <c r="S1082" s="17">
        <v>4.0431946195315399E-2</v>
      </c>
      <c r="T1082" s="17">
        <v>7.5641956038543401E-2</v>
      </c>
      <c r="U1082" s="17">
        <v>0.12930457326932801</v>
      </c>
      <c r="V1082" s="17">
        <v>4.3488816926549601E-2</v>
      </c>
      <c r="W1082" s="17">
        <v>7.2035952890855598E-2</v>
      </c>
      <c r="X1082" s="17">
        <v>3.57299521651313E-2</v>
      </c>
      <c r="Y1082" s="17">
        <v>0</v>
      </c>
      <c r="Z1082" s="17">
        <v>3.6828539523204203E-2</v>
      </c>
      <c r="AA1082" s="17">
        <v>3.08808445256065E-2</v>
      </c>
      <c r="AB1082" s="17">
        <v>3.88774187737813E-2</v>
      </c>
      <c r="AC1082" s="17">
        <v>0</v>
      </c>
      <c r="AD1082" s="17"/>
      <c r="AE1082" s="17">
        <v>4.8750114444059897E-2</v>
      </c>
      <c r="AF1082" s="17">
        <v>5.3156992046141598E-2</v>
      </c>
    </row>
    <row r="1083" spans="2:32" x14ac:dyDescent="0.5">
      <c r="C1083" s="17"/>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c r="AD1083" s="17"/>
      <c r="AE1083" s="17"/>
      <c r="AF1083" s="17"/>
    </row>
    <row r="1084" spans="2:32" x14ac:dyDescent="0.5">
      <c r="B1084" s="6" t="s">
        <v>447</v>
      </c>
      <c r="C1084" s="17"/>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c r="AD1084" s="17"/>
      <c r="AE1084" s="17"/>
      <c r="AF1084" s="17"/>
    </row>
    <row r="1085" spans="2:32" x14ac:dyDescent="0.5">
      <c r="B1085" s="24" t="s">
        <v>57</v>
      </c>
      <c r="C1085" s="17"/>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c r="AD1085" s="17"/>
      <c r="AE1085" s="17"/>
      <c r="AF1085" s="17"/>
    </row>
    <row r="1086" spans="2:32" x14ac:dyDescent="0.5">
      <c r="B1086" t="s">
        <v>439</v>
      </c>
      <c r="C1086" s="17">
        <v>5.61617261210259E-2</v>
      </c>
      <c r="D1086" s="17">
        <v>8.6751480627892397E-2</v>
      </c>
      <c r="E1086" s="17">
        <v>2.5394884228335999E-2</v>
      </c>
      <c r="F1086" s="17"/>
      <c r="G1086" s="17">
        <v>0.18998484569695001</v>
      </c>
      <c r="H1086" s="17">
        <v>0.114261701205225</v>
      </c>
      <c r="I1086" s="17">
        <v>9.8677707671600903E-2</v>
      </c>
      <c r="J1086" s="17">
        <v>2.0963402607683802E-2</v>
      </c>
      <c r="K1086" s="17">
        <v>1.6177298453713899E-2</v>
      </c>
      <c r="L1086" s="17">
        <v>3.6994329802907998E-3</v>
      </c>
      <c r="M1086" s="17"/>
      <c r="N1086" s="17">
        <v>5.98057399599001E-2</v>
      </c>
      <c r="O1086" s="17">
        <v>5.5862709730635403E-2</v>
      </c>
      <c r="P1086" s="17">
        <v>4.4364084245101E-2</v>
      </c>
      <c r="Q1086" s="17">
        <v>6.18164873007215E-2</v>
      </c>
      <c r="R1086" s="17">
        <v>0.107350662983714</v>
      </c>
      <c r="S1086" s="17">
        <v>4.76820768450529E-2</v>
      </c>
      <c r="T1086" s="17">
        <v>3.5336607577485003E-2</v>
      </c>
      <c r="U1086" s="17">
        <v>9.3030561782082702E-2</v>
      </c>
      <c r="V1086" s="17">
        <v>3.2847947504727297E-2</v>
      </c>
      <c r="W1086" s="17">
        <v>6.6385316385264806E-2</v>
      </c>
      <c r="X1086" s="17">
        <v>7.6700716867051905E-2</v>
      </c>
      <c r="Y1086" s="17">
        <v>0.250571269127913</v>
      </c>
      <c r="Z1086" s="17">
        <v>0</v>
      </c>
      <c r="AA1086" s="17">
        <v>0.112872562091412</v>
      </c>
      <c r="AB1086" s="17">
        <v>0</v>
      </c>
      <c r="AC1086" s="17">
        <v>7.5418295447853501E-2</v>
      </c>
      <c r="AD1086" s="17"/>
      <c r="AE1086" s="17">
        <v>7.7921742371511005E-2</v>
      </c>
      <c r="AF1086" s="17">
        <v>4.6247774030193499E-2</v>
      </c>
    </row>
    <row r="1087" spans="2:32" x14ac:dyDescent="0.5">
      <c r="B1087" t="s">
        <v>440</v>
      </c>
      <c r="C1087" s="17">
        <v>0.195305229277774</v>
      </c>
      <c r="D1087" s="17">
        <v>0.25355691698090299</v>
      </c>
      <c r="E1087" s="17">
        <v>0.13846793094141299</v>
      </c>
      <c r="F1087" s="17"/>
      <c r="G1087" s="17">
        <v>0.23100559903582399</v>
      </c>
      <c r="H1087" s="17">
        <v>0.30995257580083502</v>
      </c>
      <c r="I1087" s="17">
        <v>0.25496959064961999</v>
      </c>
      <c r="J1087" s="17">
        <v>0.24879808859996899</v>
      </c>
      <c r="K1087" s="17">
        <v>0.118302264164107</v>
      </c>
      <c r="L1087" s="17">
        <v>0.103697894128957</v>
      </c>
      <c r="M1087" s="17"/>
      <c r="N1087" s="17">
        <v>0.18418832155971901</v>
      </c>
      <c r="O1087" s="17">
        <v>0.27065294522697197</v>
      </c>
      <c r="P1087" s="17">
        <v>0.143118431823648</v>
      </c>
      <c r="Q1087" s="17">
        <v>6.5198337231533801E-2</v>
      </c>
      <c r="R1087" s="17">
        <v>0.200594754396869</v>
      </c>
      <c r="S1087" s="17">
        <v>0.225392250239044</v>
      </c>
      <c r="T1087" s="17">
        <v>0.18321307479906801</v>
      </c>
      <c r="U1087" s="17">
        <v>4.8612266760884697E-2</v>
      </c>
      <c r="V1087" s="17">
        <v>0.171039108301482</v>
      </c>
      <c r="W1087" s="17">
        <v>0.21257203364511401</v>
      </c>
      <c r="X1087" s="17">
        <v>0.10991848656151799</v>
      </c>
      <c r="Y1087" s="17">
        <v>0.30599806200680602</v>
      </c>
      <c r="Z1087" s="17">
        <v>0.158684413118515</v>
      </c>
      <c r="AA1087" s="17">
        <v>0.30198621960660599</v>
      </c>
      <c r="AB1087" s="17">
        <v>0.15505594653600799</v>
      </c>
      <c r="AC1087" s="17">
        <v>0.22084889082053999</v>
      </c>
      <c r="AD1087" s="17"/>
      <c r="AE1087" s="17">
        <v>0.266349662834451</v>
      </c>
      <c r="AF1087" s="17">
        <v>0.16293709579416399</v>
      </c>
    </row>
    <row r="1088" spans="2:32" x14ac:dyDescent="0.5">
      <c r="B1088" t="s">
        <v>441</v>
      </c>
      <c r="C1088" s="17">
        <v>0.450078769088469</v>
      </c>
      <c r="D1088" s="17">
        <v>0.43602252105781802</v>
      </c>
      <c r="E1088" s="17">
        <v>0.46516646454925797</v>
      </c>
      <c r="F1088" s="17"/>
      <c r="G1088" s="17">
        <v>0.43853876056902702</v>
      </c>
      <c r="H1088" s="17">
        <v>0.38317534238140499</v>
      </c>
      <c r="I1088" s="17">
        <v>0.391571299736583</v>
      </c>
      <c r="J1088" s="17">
        <v>0.49236618722013997</v>
      </c>
      <c r="K1088" s="17">
        <v>0.47523315783817999</v>
      </c>
      <c r="L1088" s="17">
        <v>0.48129646308410601</v>
      </c>
      <c r="M1088" s="17"/>
      <c r="N1088" s="17">
        <v>0.44218165581331098</v>
      </c>
      <c r="O1088" s="17">
        <v>0.477819159304469</v>
      </c>
      <c r="P1088" s="17">
        <v>0.355311026972158</v>
      </c>
      <c r="Q1088" s="17">
        <v>0.477553600473273</v>
      </c>
      <c r="R1088" s="17">
        <v>0.37123345425521698</v>
      </c>
      <c r="S1088" s="17">
        <v>0.52978473384320501</v>
      </c>
      <c r="T1088" s="17">
        <v>0.43407941659738097</v>
      </c>
      <c r="U1088" s="17">
        <v>0.50136093735322396</v>
      </c>
      <c r="V1088" s="17">
        <v>0.54227130457025097</v>
      </c>
      <c r="W1088" s="17">
        <v>0.46534809978957398</v>
      </c>
      <c r="X1088" s="17">
        <v>0.42547515211440301</v>
      </c>
      <c r="Y1088" s="17">
        <v>0.23061544576394</v>
      </c>
      <c r="Z1088" s="17">
        <v>0.42751818383629298</v>
      </c>
      <c r="AA1088" s="17">
        <v>0.39434116474577902</v>
      </c>
      <c r="AB1088" s="17">
        <v>0.37231618997813098</v>
      </c>
      <c r="AC1088" s="17">
        <v>0.300800112875315</v>
      </c>
      <c r="AD1088" s="17"/>
      <c r="AE1088" s="17">
        <v>0.42644431666826599</v>
      </c>
      <c r="AF1088" s="17">
        <v>0.46084672193784798</v>
      </c>
    </row>
    <row r="1089" spans="2:32" x14ac:dyDescent="0.5">
      <c r="B1089" t="s">
        <v>442</v>
      </c>
      <c r="C1089" s="17">
        <v>0.29845427551273102</v>
      </c>
      <c r="D1089" s="17">
        <v>0.22366908133338601</v>
      </c>
      <c r="E1089" s="17">
        <v>0.37097072028099398</v>
      </c>
      <c r="F1089" s="17"/>
      <c r="G1089" s="17">
        <v>0.14047079469819901</v>
      </c>
      <c r="H1089" s="17">
        <v>0.19261038061253499</v>
      </c>
      <c r="I1089" s="17">
        <v>0.25478140194219601</v>
      </c>
      <c r="J1089" s="17">
        <v>0.237872321572207</v>
      </c>
      <c r="K1089" s="17">
        <v>0.390287279544</v>
      </c>
      <c r="L1089" s="17">
        <v>0.41130620980664601</v>
      </c>
      <c r="M1089" s="17"/>
      <c r="N1089" s="17">
        <v>0.31382428266707002</v>
      </c>
      <c r="O1089" s="17">
        <v>0.19566518573792399</v>
      </c>
      <c r="P1089" s="17">
        <v>0.45720645695909301</v>
      </c>
      <c r="Q1089" s="17">
        <v>0.39543157499447201</v>
      </c>
      <c r="R1089" s="17">
        <v>0.32082112836420101</v>
      </c>
      <c r="S1089" s="17">
        <v>0.197140939072698</v>
      </c>
      <c r="T1089" s="17">
        <v>0.34737090102606599</v>
      </c>
      <c r="U1089" s="17">
        <v>0.35699623410380898</v>
      </c>
      <c r="V1089" s="17">
        <v>0.25384163962354001</v>
      </c>
      <c r="W1089" s="17">
        <v>0.255694550180048</v>
      </c>
      <c r="X1089" s="17">
        <v>0.38790564445702702</v>
      </c>
      <c r="Y1089" s="17">
        <v>0.21281522310134199</v>
      </c>
      <c r="Z1089" s="17">
        <v>0.41379740304519302</v>
      </c>
      <c r="AA1089" s="17">
        <v>0.190800053556203</v>
      </c>
      <c r="AB1089" s="17">
        <v>0.472627863485861</v>
      </c>
      <c r="AC1089" s="17">
        <v>0.40293270085629201</v>
      </c>
      <c r="AD1089" s="17"/>
      <c r="AE1089" s="17">
        <v>0.22928427812577201</v>
      </c>
      <c r="AF1089" s="17">
        <v>0.329968408237794</v>
      </c>
    </row>
    <row r="1090" spans="2:32" x14ac:dyDescent="0.5">
      <c r="C1090" s="17"/>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c r="AC1090" s="17"/>
      <c r="AD1090" s="17"/>
      <c r="AE1090" s="17"/>
      <c r="AF1090" s="17"/>
    </row>
    <row r="1091" spans="2:32" x14ac:dyDescent="0.5">
      <c r="B1091" s="6" t="s">
        <v>448</v>
      </c>
      <c r="C1091" s="17"/>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c r="AC1091" s="17"/>
      <c r="AD1091" s="17"/>
      <c r="AE1091" s="17"/>
      <c r="AF1091" s="17"/>
    </row>
    <row r="1092" spans="2:32" x14ac:dyDescent="0.5">
      <c r="B1092" s="24" t="s">
        <v>57</v>
      </c>
      <c r="C1092" s="17"/>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c r="AD1092" s="17"/>
      <c r="AE1092" s="17"/>
      <c r="AF1092" s="17"/>
    </row>
    <row r="1093" spans="2:32" x14ac:dyDescent="0.5">
      <c r="B1093" t="s">
        <v>439</v>
      </c>
      <c r="C1093" s="17">
        <v>6.9270168412369396E-2</v>
      </c>
      <c r="D1093" s="17">
        <v>0.10595780587619601</v>
      </c>
      <c r="E1093" s="17">
        <v>3.27289898043642E-2</v>
      </c>
      <c r="F1093" s="17"/>
      <c r="G1093" s="17">
        <v>0.18482600066466601</v>
      </c>
      <c r="H1093" s="17">
        <v>0.137488536970821</v>
      </c>
      <c r="I1093" s="17">
        <v>0.114397360372512</v>
      </c>
      <c r="J1093" s="17">
        <v>4.65019705104412E-2</v>
      </c>
      <c r="K1093" s="17">
        <v>2.4582078273401701E-2</v>
      </c>
      <c r="L1093" s="17">
        <v>1.1131327683394801E-2</v>
      </c>
      <c r="M1093" s="17"/>
      <c r="N1093" s="17">
        <v>5.9031558727790701E-2</v>
      </c>
      <c r="O1093" s="17">
        <v>6.8866482253267997E-2</v>
      </c>
      <c r="P1093" s="17">
        <v>6.4388236515482603E-2</v>
      </c>
      <c r="Q1093" s="17">
        <v>3.4186573712244997E-2</v>
      </c>
      <c r="R1093" s="17">
        <v>0.101755585909883</v>
      </c>
      <c r="S1093" s="17">
        <v>4.76820768450529E-2</v>
      </c>
      <c r="T1093" s="17">
        <v>7.1047593348440005E-2</v>
      </c>
      <c r="U1093" s="17">
        <v>9.3030561782082702E-2</v>
      </c>
      <c r="V1093" s="17">
        <v>7.4161686007771496E-2</v>
      </c>
      <c r="W1093" s="17">
        <v>8.64593217111774E-2</v>
      </c>
      <c r="X1093" s="17">
        <v>5.5902960676719897E-2</v>
      </c>
      <c r="Y1093" s="17">
        <v>8.4418386220739897E-2</v>
      </c>
      <c r="Z1093" s="17">
        <v>0</v>
      </c>
      <c r="AA1093" s="17">
        <v>6.7390161552146693E-2</v>
      </c>
      <c r="AB1093" s="17">
        <v>3.4215648351725303E-2</v>
      </c>
      <c r="AC1093" s="17">
        <v>0.19593059905486099</v>
      </c>
      <c r="AD1093" s="17"/>
      <c r="AE1093" s="17">
        <v>9.2436142871989604E-2</v>
      </c>
      <c r="AF1093" s="17">
        <v>5.8715656031203198E-2</v>
      </c>
    </row>
    <row r="1094" spans="2:32" x14ac:dyDescent="0.5">
      <c r="B1094" t="s">
        <v>440</v>
      </c>
      <c r="C1094" s="17">
        <v>0.23257388460717601</v>
      </c>
      <c r="D1094" s="17">
        <v>0.30875544561666501</v>
      </c>
      <c r="E1094" s="17">
        <v>0.15875333347547499</v>
      </c>
      <c r="F1094" s="17"/>
      <c r="G1094" s="17">
        <v>0.39359384822035698</v>
      </c>
      <c r="H1094" s="17">
        <v>0.36441350668450501</v>
      </c>
      <c r="I1094" s="17">
        <v>0.24901662806576699</v>
      </c>
      <c r="J1094" s="17">
        <v>0.23349425820060099</v>
      </c>
      <c r="K1094" s="17">
        <v>0.19525889199569299</v>
      </c>
      <c r="L1094" s="17">
        <v>0.118872980079547</v>
      </c>
      <c r="M1094" s="17"/>
      <c r="N1094" s="17">
        <v>0.21149305915719099</v>
      </c>
      <c r="O1094" s="17">
        <v>0.25814466423113602</v>
      </c>
      <c r="P1094" s="17">
        <v>0.17862806523719901</v>
      </c>
      <c r="Q1094" s="17">
        <v>0.286649325107313</v>
      </c>
      <c r="R1094" s="17">
        <v>0.30794541738058301</v>
      </c>
      <c r="S1094" s="17">
        <v>0.29420665619029401</v>
      </c>
      <c r="T1094" s="17">
        <v>0.20709204613287699</v>
      </c>
      <c r="U1094" s="17">
        <v>0.19526281667516401</v>
      </c>
      <c r="V1094" s="17">
        <v>0.23031117305051299</v>
      </c>
      <c r="W1094" s="17">
        <v>0.21030652190112401</v>
      </c>
      <c r="X1094" s="17">
        <v>0.13681323849603699</v>
      </c>
      <c r="Y1094" s="17">
        <v>0.39501566540087801</v>
      </c>
      <c r="Z1094" s="17">
        <v>0.29732560643261002</v>
      </c>
      <c r="AA1094" s="17">
        <v>0.38039954058700798</v>
      </c>
      <c r="AB1094" s="17">
        <v>0.26045532787930897</v>
      </c>
      <c r="AC1094" s="17">
        <v>0.23254248114940401</v>
      </c>
      <c r="AD1094" s="17"/>
      <c r="AE1094" s="17">
        <v>0.29850753245179601</v>
      </c>
      <c r="AF1094" s="17">
        <v>0.20253424592396399</v>
      </c>
    </row>
    <row r="1095" spans="2:32" x14ac:dyDescent="0.5">
      <c r="B1095" t="s">
        <v>441</v>
      </c>
      <c r="C1095" s="17">
        <v>0.57634519124845696</v>
      </c>
      <c r="D1095" s="17">
        <v>0.49822493992323502</v>
      </c>
      <c r="E1095" s="17">
        <v>0.65307455856669006</v>
      </c>
      <c r="F1095" s="17"/>
      <c r="G1095" s="17">
        <v>0.37346138032008802</v>
      </c>
      <c r="H1095" s="17">
        <v>0.424282136711924</v>
      </c>
      <c r="I1095" s="17">
        <v>0.508210194309065</v>
      </c>
      <c r="J1095" s="17">
        <v>0.58911299885339596</v>
      </c>
      <c r="K1095" s="17">
        <v>0.63731459160680604</v>
      </c>
      <c r="L1095" s="17">
        <v>0.71991215219184501</v>
      </c>
      <c r="M1095" s="17"/>
      <c r="N1095" s="17">
        <v>0.58673329267781305</v>
      </c>
      <c r="O1095" s="17">
        <v>0.60313111470098402</v>
      </c>
      <c r="P1095" s="17">
        <v>0.55984861412549003</v>
      </c>
      <c r="Q1095" s="17">
        <v>0.58540591018188903</v>
      </c>
      <c r="R1095" s="17">
        <v>0.38406140267559602</v>
      </c>
      <c r="S1095" s="17">
        <v>0.54436863406523806</v>
      </c>
      <c r="T1095" s="17">
        <v>0.54000615705622002</v>
      </c>
      <c r="U1095" s="17">
        <v>0.49349905084210799</v>
      </c>
      <c r="V1095" s="17">
        <v>0.62823465996319405</v>
      </c>
      <c r="W1095" s="17">
        <v>0.57354856340270499</v>
      </c>
      <c r="X1095" s="17">
        <v>0.69699123967745302</v>
      </c>
      <c r="Y1095" s="17">
        <v>0.37673729013520402</v>
      </c>
      <c r="Z1095" s="17">
        <v>0.58408624641476603</v>
      </c>
      <c r="AA1095" s="17">
        <v>0.46098828461722202</v>
      </c>
      <c r="AB1095" s="17">
        <v>0.59312874810166905</v>
      </c>
      <c r="AC1095" s="17">
        <v>0.40510830749169002</v>
      </c>
      <c r="AD1095" s="17"/>
      <c r="AE1095" s="17">
        <v>0.51522571515038496</v>
      </c>
      <c r="AF1095" s="17">
        <v>0.60419147366286197</v>
      </c>
    </row>
    <row r="1096" spans="2:32" x14ac:dyDescent="0.5">
      <c r="B1096" t="s">
        <v>442</v>
      </c>
      <c r="C1096" s="17">
        <v>0.121810755731998</v>
      </c>
      <c r="D1096" s="17">
        <v>8.7061808583904804E-2</v>
      </c>
      <c r="E1096" s="17">
        <v>0.155443118153471</v>
      </c>
      <c r="F1096" s="17"/>
      <c r="G1096" s="17">
        <v>4.8118770794889298E-2</v>
      </c>
      <c r="H1096" s="17">
        <v>7.3815819632749802E-2</v>
      </c>
      <c r="I1096" s="17">
        <v>0.12837581725265601</v>
      </c>
      <c r="J1096" s="17">
        <v>0.13089077243556099</v>
      </c>
      <c r="K1096" s="17">
        <v>0.142844438124099</v>
      </c>
      <c r="L1096" s="17">
        <v>0.15008354004521299</v>
      </c>
      <c r="M1096" s="17"/>
      <c r="N1096" s="17">
        <v>0.14274208943720501</v>
      </c>
      <c r="O1096" s="17">
        <v>6.9857738814611603E-2</v>
      </c>
      <c r="P1096" s="17">
        <v>0.19713508412182801</v>
      </c>
      <c r="Q1096" s="17">
        <v>9.3758190998553606E-2</v>
      </c>
      <c r="R1096" s="17">
        <v>0.20623759403393799</v>
      </c>
      <c r="S1096" s="17">
        <v>0.113742632899415</v>
      </c>
      <c r="T1096" s="17">
        <v>0.181854203462463</v>
      </c>
      <c r="U1096" s="17">
        <v>0.218207570700645</v>
      </c>
      <c r="V1096" s="17">
        <v>6.7292480978521405E-2</v>
      </c>
      <c r="W1096" s="17">
        <v>0.12968559298499399</v>
      </c>
      <c r="X1096" s="17">
        <v>0.11029256114979</v>
      </c>
      <c r="Y1096" s="17">
        <v>0.143828658243178</v>
      </c>
      <c r="Z1096" s="17">
        <v>0.118588147152623</v>
      </c>
      <c r="AA1096" s="17">
        <v>9.1222013243623501E-2</v>
      </c>
      <c r="AB1096" s="17">
        <v>0.112200275667296</v>
      </c>
      <c r="AC1096" s="17">
        <v>0.166418612304046</v>
      </c>
      <c r="AD1096" s="17"/>
      <c r="AE1096" s="17">
        <v>9.3830609525829597E-2</v>
      </c>
      <c r="AF1096" s="17">
        <v>0.13455862438197</v>
      </c>
    </row>
    <row r="1097" spans="2:32" x14ac:dyDescent="0.5">
      <c r="C1097" s="17"/>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c r="AC1097" s="17"/>
      <c r="AD1097" s="17"/>
      <c r="AE1097" s="17"/>
      <c r="AF1097" s="17"/>
    </row>
    <row r="1098" spans="2:32" x14ac:dyDescent="0.5">
      <c r="B1098" s="6" t="s">
        <v>449</v>
      </c>
      <c r="C1098" s="17"/>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c r="AC1098" s="17"/>
      <c r="AD1098" s="17"/>
      <c r="AE1098" s="17"/>
      <c r="AF1098" s="17"/>
    </row>
    <row r="1099" spans="2:32" x14ac:dyDescent="0.5">
      <c r="B1099" s="24" t="s">
        <v>57</v>
      </c>
      <c r="C1099" s="17"/>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c r="AC1099" s="17"/>
      <c r="AD1099" s="17"/>
      <c r="AE1099" s="17"/>
      <c r="AF1099" s="17"/>
    </row>
    <row r="1100" spans="2:32" x14ac:dyDescent="0.5">
      <c r="B1100" t="s">
        <v>439</v>
      </c>
      <c r="C1100" s="17">
        <v>0.106528530974644</v>
      </c>
      <c r="D1100" s="17">
        <v>0.129208701867009</v>
      </c>
      <c r="E1100" s="17">
        <v>8.1565184889809794E-2</v>
      </c>
      <c r="F1100" s="17"/>
      <c r="G1100" s="17">
        <v>0.24922338757727899</v>
      </c>
      <c r="H1100" s="17">
        <v>0.164023339887928</v>
      </c>
      <c r="I1100" s="17">
        <v>0.14053731890075399</v>
      </c>
      <c r="J1100" s="17">
        <v>8.1313208171645501E-2</v>
      </c>
      <c r="K1100" s="17">
        <v>8.8637722856517595E-2</v>
      </c>
      <c r="L1100" s="17">
        <v>3.4609641313118403E-2</v>
      </c>
      <c r="M1100" s="17"/>
      <c r="N1100" s="17">
        <v>0.14507365536411801</v>
      </c>
      <c r="O1100" s="17">
        <v>0.1193810955776</v>
      </c>
      <c r="P1100" s="17">
        <v>0.124313653427232</v>
      </c>
      <c r="Q1100" s="17">
        <v>0.125461447931554</v>
      </c>
      <c r="R1100" s="17">
        <v>0.101755585909883</v>
      </c>
      <c r="S1100" s="17">
        <v>0.12599683856010399</v>
      </c>
      <c r="T1100" s="17">
        <v>8.6872517718703399E-2</v>
      </c>
      <c r="U1100" s="17">
        <v>0.141642828542967</v>
      </c>
      <c r="V1100" s="17">
        <v>0.100508004646831</v>
      </c>
      <c r="W1100" s="17">
        <v>9.7444289019010505E-2</v>
      </c>
      <c r="X1100" s="17">
        <v>0.147087715680491</v>
      </c>
      <c r="Y1100" s="17">
        <v>0.23989474861342</v>
      </c>
      <c r="Z1100" s="17">
        <v>0</v>
      </c>
      <c r="AA1100" s="17">
        <v>0.13634322847793401</v>
      </c>
      <c r="AB1100" s="17">
        <v>0</v>
      </c>
      <c r="AC1100" s="17">
        <v>6.8674092010368504E-2</v>
      </c>
      <c r="AD1100" s="17"/>
      <c r="AE1100" s="17">
        <v>0.134047750423712</v>
      </c>
      <c r="AF1100" s="17">
        <v>9.3990662433801803E-2</v>
      </c>
    </row>
    <row r="1101" spans="2:32" x14ac:dyDescent="0.5">
      <c r="B1101" t="s">
        <v>440</v>
      </c>
      <c r="C1101" s="17">
        <v>0.35717729126720699</v>
      </c>
      <c r="D1101" s="17">
        <v>0.38538483051636002</v>
      </c>
      <c r="E1101" s="17">
        <v>0.33156370969002003</v>
      </c>
      <c r="F1101" s="17"/>
      <c r="G1101" s="17">
        <v>0.43075522639797298</v>
      </c>
      <c r="H1101" s="17">
        <v>0.46557401466550802</v>
      </c>
      <c r="I1101" s="17">
        <v>0.35160277095370901</v>
      </c>
      <c r="J1101" s="17">
        <v>0.325820088105431</v>
      </c>
      <c r="K1101" s="17">
        <v>0.33565255376632902</v>
      </c>
      <c r="L1101" s="17">
        <v>0.308135638242865</v>
      </c>
      <c r="M1101" s="17"/>
      <c r="N1101" s="17">
        <v>0.33199995028569301</v>
      </c>
      <c r="O1101" s="17">
        <v>0.36846632615508101</v>
      </c>
      <c r="P1101" s="17">
        <v>0.30415743711152698</v>
      </c>
      <c r="Q1101" s="17">
        <v>0.37853105509016699</v>
      </c>
      <c r="R1101" s="17">
        <v>0.50424001407968999</v>
      </c>
      <c r="S1101" s="17">
        <v>0.29577443506828199</v>
      </c>
      <c r="T1101" s="17">
        <v>0.31685012381049299</v>
      </c>
      <c r="U1101" s="17">
        <v>0.40374510284613901</v>
      </c>
      <c r="V1101" s="17">
        <v>0.32839466463967398</v>
      </c>
      <c r="W1101" s="17">
        <v>0.37421971021297101</v>
      </c>
      <c r="X1101" s="17">
        <v>0.365421421409242</v>
      </c>
      <c r="Y1101" s="17">
        <v>0.39272129573395398</v>
      </c>
      <c r="Z1101" s="17">
        <v>0.30577831379717602</v>
      </c>
      <c r="AA1101" s="17">
        <v>0.424400163963288</v>
      </c>
      <c r="AB1101" s="17">
        <v>0.41569004355772099</v>
      </c>
      <c r="AC1101" s="17">
        <v>0.45747982422280598</v>
      </c>
      <c r="AD1101" s="17"/>
      <c r="AE1101" s="17">
        <v>0.39689959821090698</v>
      </c>
      <c r="AF1101" s="17">
        <v>0.33907964632779197</v>
      </c>
    </row>
    <row r="1102" spans="2:32" x14ac:dyDescent="0.5">
      <c r="B1102" t="s">
        <v>441</v>
      </c>
      <c r="C1102" s="17">
        <v>0.48502712028540801</v>
      </c>
      <c r="D1102" s="17">
        <v>0.44371131902448402</v>
      </c>
      <c r="E1102" s="17">
        <v>0.52627416750773703</v>
      </c>
      <c r="F1102" s="17"/>
      <c r="G1102" s="17">
        <v>0.30926290590004801</v>
      </c>
      <c r="H1102" s="17">
        <v>0.32546176920299302</v>
      </c>
      <c r="I1102" s="17">
        <v>0.42710994142166298</v>
      </c>
      <c r="J1102" s="17">
        <v>0.526015647331876</v>
      </c>
      <c r="K1102" s="17">
        <v>0.51786901176517497</v>
      </c>
      <c r="L1102" s="17">
        <v>0.61976546980016001</v>
      </c>
      <c r="M1102" s="17"/>
      <c r="N1102" s="17">
        <v>0.49833751232897699</v>
      </c>
      <c r="O1102" s="17">
        <v>0.48815277489279701</v>
      </c>
      <c r="P1102" s="17">
        <v>0.51259789787392496</v>
      </c>
      <c r="Q1102" s="17">
        <v>0.40310864164856303</v>
      </c>
      <c r="R1102" s="17">
        <v>0.18776680597648901</v>
      </c>
      <c r="S1102" s="17">
        <v>0.45913477334781699</v>
      </c>
      <c r="T1102" s="17">
        <v>0.51883962093446301</v>
      </c>
      <c r="U1102" s="17">
        <v>0.281516050438608</v>
      </c>
      <c r="V1102" s="17">
        <v>0.54630446681778499</v>
      </c>
      <c r="W1102" s="17">
        <v>0.46280062058145999</v>
      </c>
      <c r="X1102" s="17">
        <v>0.45467475529744</v>
      </c>
      <c r="Y1102" s="17">
        <v>0.29254186226761197</v>
      </c>
      <c r="Z1102" s="17">
        <v>0.64219216110660504</v>
      </c>
      <c r="AA1102" s="17">
        <v>0.40837576303317102</v>
      </c>
      <c r="AB1102" s="17">
        <v>0.49949221377655501</v>
      </c>
      <c r="AC1102" s="17">
        <v>0.47384608376682602</v>
      </c>
      <c r="AD1102" s="17"/>
      <c r="AE1102" s="17">
        <v>0.43144229487340502</v>
      </c>
      <c r="AF1102" s="17">
        <v>0.50944058513832902</v>
      </c>
    </row>
    <row r="1103" spans="2:32" x14ac:dyDescent="0.5">
      <c r="B1103" t="s">
        <v>442</v>
      </c>
      <c r="C1103" s="17">
        <v>5.1267057472741198E-2</v>
      </c>
      <c r="D1103" s="17">
        <v>4.1695148592146701E-2</v>
      </c>
      <c r="E1103" s="17">
        <v>6.0596937912432799E-2</v>
      </c>
      <c r="F1103" s="17"/>
      <c r="G1103" s="17">
        <v>1.07584801246995E-2</v>
      </c>
      <c r="H1103" s="17">
        <v>4.49408762435713E-2</v>
      </c>
      <c r="I1103" s="17">
        <v>8.0749968723874702E-2</v>
      </c>
      <c r="J1103" s="17">
        <v>6.6851056391048297E-2</v>
      </c>
      <c r="K1103" s="17">
        <v>5.7840711611979102E-2</v>
      </c>
      <c r="L1103" s="17">
        <v>3.7489250643856602E-2</v>
      </c>
      <c r="M1103" s="17"/>
      <c r="N1103" s="17">
        <v>2.45888820212125E-2</v>
      </c>
      <c r="O1103" s="17">
        <v>2.3999803374521199E-2</v>
      </c>
      <c r="P1103" s="17">
        <v>5.8931011587315299E-2</v>
      </c>
      <c r="Q1103" s="17">
        <v>9.2898855329716895E-2</v>
      </c>
      <c r="R1103" s="17">
        <v>0.20623759403393799</v>
      </c>
      <c r="S1103" s="17">
        <v>0.11909395302379699</v>
      </c>
      <c r="T1103" s="17">
        <v>7.7437737536340701E-2</v>
      </c>
      <c r="U1103" s="17">
        <v>0.17309601817228501</v>
      </c>
      <c r="V1103" s="17">
        <v>2.4792863895709501E-2</v>
      </c>
      <c r="W1103" s="17">
        <v>6.55353801865588E-2</v>
      </c>
      <c r="X1103" s="17">
        <v>3.2816107612827397E-2</v>
      </c>
      <c r="Y1103" s="17">
        <v>7.4842093385013797E-2</v>
      </c>
      <c r="Z1103" s="17">
        <v>5.2029525096218603E-2</v>
      </c>
      <c r="AA1103" s="17">
        <v>3.08808445256065E-2</v>
      </c>
      <c r="AB1103" s="17">
        <v>8.4817742665724602E-2</v>
      </c>
      <c r="AC1103" s="17">
        <v>0</v>
      </c>
      <c r="AD1103" s="17"/>
      <c r="AE1103" s="17">
        <v>3.7610356491975E-2</v>
      </c>
      <c r="AF1103" s="17">
        <v>5.7489106100077202E-2</v>
      </c>
    </row>
    <row r="1104" spans="2:32" x14ac:dyDescent="0.5">
      <c r="C1104" s="17"/>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c r="AD1104" s="17"/>
      <c r="AE1104" s="17"/>
      <c r="AF1104" s="17"/>
    </row>
    <row r="1105" spans="2:32" x14ac:dyDescent="0.5">
      <c r="B1105" s="6" t="s">
        <v>450</v>
      </c>
      <c r="C1105" s="17"/>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c r="AC1105" s="17"/>
      <c r="AD1105" s="17"/>
      <c r="AE1105" s="17"/>
      <c r="AF1105" s="17"/>
    </row>
    <row r="1106" spans="2:32" x14ac:dyDescent="0.5">
      <c r="B1106" s="24" t="s">
        <v>57</v>
      </c>
      <c r="C1106" s="17"/>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c r="AC1106" s="17"/>
      <c r="AD1106" s="17"/>
      <c r="AE1106" s="17"/>
      <c r="AF1106" s="17"/>
    </row>
    <row r="1107" spans="2:32" x14ac:dyDescent="0.5">
      <c r="B1107" t="s">
        <v>439</v>
      </c>
      <c r="C1107" s="17">
        <v>5.5557186567977597E-2</v>
      </c>
      <c r="D1107" s="17">
        <v>8.8190565491550799E-2</v>
      </c>
      <c r="E1107" s="17">
        <v>2.4601292807080601E-2</v>
      </c>
      <c r="F1107" s="17"/>
      <c r="G1107" s="17">
        <v>0.15814662762985199</v>
      </c>
      <c r="H1107" s="17">
        <v>0.102945874902796</v>
      </c>
      <c r="I1107" s="17">
        <v>8.0043359129211095E-2</v>
      </c>
      <c r="J1107" s="17">
        <v>4.4482385147306097E-2</v>
      </c>
      <c r="K1107" s="17">
        <v>1.8831003367841E-2</v>
      </c>
      <c r="L1107" s="17">
        <v>1.25006050200357E-2</v>
      </c>
      <c r="M1107" s="17"/>
      <c r="N1107" s="17">
        <v>2.6194836990595698E-2</v>
      </c>
      <c r="O1107" s="17">
        <v>7.6377920442680894E-2</v>
      </c>
      <c r="P1107" s="17">
        <v>8.7656433870700906E-2</v>
      </c>
      <c r="Q1107" s="17">
        <v>2.7629913588476499E-2</v>
      </c>
      <c r="R1107" s="17">
        <v>0.107350662983714</v>
      </c>
      <c r="S1107" s="17">
        <v>4.76820768450529E-2</v>
      </c>
      <c r="T1107" s="17">
        <v>5.6474267562157898E-2</v>
      </c>
      <c r="U1107" s="17">
        <v>0.13682200668503999</v>
      </c>
      <c r="V1107" s="17">
        <v>4.46395585435614E-2</v>
      </c>
      <c r="W1107" s="17">
        <v>5.9767539479814502E-2</v>
      </c>
      <c r="X1107" s="17">
        <v>7.2891016518322596E-2</v>
      </c>
      <c r="Y1107" s="17">
        <v>0.17055273815003399</v>
      </c>
      <c r="Z1107" s="17">
        <v>1.9235889021157498E-2</v>
      </c>
      <c r="AA1107" s="17">
        <v>6.7390161552146693E-2</v>
      </c>
      <c r="AB1107" s="17">
        <v>0</v>
      </c>
      <c r="AC1107" s="17">
        <v>3.7979057224860398E-2</v>
      </c>
      <c r="AD1107" s="17"/>
      <c r="AE1107" s="17">
        <v>0.10363046490087</v>
      </c>
      <c r="AF1107" s="17">
        <v>3.3654805027663999E-2</v>
      </c>
    </row>
    <row r="1108" spans="2:32" x14ac:dyDescent="0.5">
      <c r="B1108" t="s">
        <v>440</v>
      </c>
      <c r="C1108" s="17">
        <v>0.29512629199124402</v>
      </c>
      <c r="D1108" s="17">
        <v>0.36535460794732799</v>
      </c>
      <c r="E1108" s="17">
        <v>0.22722193428558801</v>
      </c>
      <c r="F1108" s="17"/>
      <c r="G1108" s="17">
        <v>0.405856376525767</v>
      </c>
      <c r="H1108" s="17">
        <v>0.46187152712484503</v>
      </c>
      <c r="I1108" s="17">
        <v>0.24275716119507701</v>
      </c>
      <c r="J1108" s="17">
        <v>0.30025321441630298</v>
      </c>
      <c r="K1108" s="17">
        <v>0.26575357946869799</v>
      </c>
      <c r="L1108" s="17">
        <v>0.20910295432905099</v>
      </c>
      <c r="M1108" s="17"/>
      <c r="N1108" s="17">
        <v>0.27272097729801198</v>
      </c>
      <c r="O1108" s="17">
        <v>0.35730334280567499</v>
      </c>
      <c r="P1108" s="17">
        <v>0.23162903990452699</v>
      </c>
      <c r="Q1108" s="17">
        <v>0.20210165706237701</v>
      </c>
      <c r="R1108" s="17">
        <v>0.30235034030675201</v>
      </c>
      <c r="S1108" s="17">
        <v>0.25808328648870399</v>
      </c>
      <c r="T1108" s="17">
        <v>0.29705809707991399</v>
      </c>
      <c r="U1108" s="17">
        <v>0.18432602322635899</v>
      </c>
      <c r="V1108" s="17">
        <v>0.284172378012993</v>
      </c>
      <c r="W1108" s="17">
        <v>0.29061380814981203</v>
      </c>
      <c r="X1108" s="17">
        <v>0.21173523698504301</v>
      </c>
      <c r="Y1108" s="17">
        <v>0.38711682066345099</v>
      </c>
      <c r="Z1108" s="17">
        <v>0.21646024111179499</v>
      </c>
      <c r="AA1108" s="17">
        <v>0.44941640721013898</v>
      </c>
      <c r="AB1108" s="17">
        <v>0.35279183296901501</v>
      </c>
      <c r="AC1108" s="17">
        <v>0.46070634407762401</v>
      </c>
      <c r="AD1108" s="17"/>
      <c r="AE1108" s="17">
        <v>0.33857422277101001</v>
      </c>
      <c r="AF1108" s="17">
        <v>0.27533123764762402</v>
      </c>
    </row>
    <row r="1109" spans="2:32" x14ac:dyDescent="0.5">
      <c r="B1109" t="s">
        <v>441</v>
      </c>
      <c r="C1109" s="17">
        <v>0.58168858765522902</v>
      </c>
      <c r="D1109" s="17">
        <v>0.50592063127582698</v>
      </c>
      <c r="E1109" s="17">
        <v>0.65442689758915595</v>
      </c>
      <c r="F1109" s="17"/>
      <c r="G1109" s="17">
        <v>0.42523851571968202</v>
      </c>
      <c r="H1109" s="17">
        <v>0.36432038553580498</v>
      </c>
      <c r="I1109" s="17">
        <v>0.56138716346600004</v>
      </c>
      <c r="J1109" s="17">
        <v>0.59924108795338704</v>
      </c>
      <c r="K1109" s="17">
        <v>0.63612993842749999</v>
      </c>
      <c r="L1109" s="17">
        <v>0.72151417132811702</v>
      </c>
      <c r="M1109" s="17"/>
      <c r="N1109" s="17">
        <v>0.61540304401144097</v>
      </c>
      <c r="O1109" s="17">
        <v>0.52376747741646401</v>
      </c>
      <c r="P1109" s="17">
        <v>0.59984399656226195</v>
      </c>
      <c r="Q1109" s="17">
        <v>0.70830898412541798</v>
      </c>
      <c r="R1109" s="17">
        <v>0.38406140267559602</v>
      </c>
      <c r="S1109" s="17">
        <v>0.61447168705668698</v>
      </c>
      <c r="T1109" s="17">
        <v>0.54660838390767796</v>
      </c>
      <c r="U1109" s="17">
        <v>0.50433054867067695</v>
      </c>
      <c r="V1109" s="17">
        <v>0.65752296927421305</v>
      </c>
      <c r="W1109" s="17">
        <v>0.59711910917713396</v>
      </c>
      <c r="X1109" s="17">
        <v>0.66095165787841204</v>
      </c>
      <c r="Y1109" s="17">
        <v>0.37334387632835098</v>
      </c>
      <c r="Z1109" s="17">
        <v>0.67573484860070099</v>
      </c>
      <c r="AA1109" s="17">
        <v>0.35624721235287499</v>
      </c>
      <c r="AB1109" s="17">
        <v>0.52817477601353502</v>
      </c>
      <c r="AC1109" s="17">
        <v>0.43439577814728397</v>
      </c>
      <c r="AD1109" s="17"/>
      <c r="AE1109" s="17">
        <v>0.50384060328062796</v>
      </c>
      <c r="AF1109" s="17">
        <v>0.61715644662065905</v>
      </c>
    </row>
    <row r="1110" spans="2:32" x14ac:dyDescent="0.5">
      <c r="B1110" t="s">
        <v>442</v>
      </c>
      <c r="C1110" s="17">
        <v>6.7627933785549404E-2</v>
      </c>
      <c r="D1110" s="17">
        <v>4.0534195285294797E-2</v>
      </c>
      <c r="E1110" s="17">
        <v>9.3749875318175704E-2</v>
      </c>
      <c r="F1110" s="17"/>
      <c r="G1110" s="17">
        <v>1.07584801246995E-2</v>
      </c>
      <c r="H1110" s="17">
        <v>7.0862212436555105E-2</v>
      </c>
      <c r="I1110" s="17">
        <v>0.115812316209712</v>
      </c>
      <c r="J1110" s="17">
        <v>5.6023312483003997E-2</v>
      </c>
      <c r="K1110" s="17">
        <v>7.9285478735961895E-2</v>
      </c>
      <c r="L1110" s="17">
        <v>5.6882269322796497E-2</v>
      </c>
      <c r="M1110" s="17"/>
      <c r="N1110" s="17">
        <v>8.5681141699951502E-2</v>
      </c>
      <c r="O1110" s="17">
        <v>4.25512593351801E-2</v>
      </c>
      <c r="P1110" s="17">
        <v>8.0870529662509599E-2</v>
      </c>
      <c r="Q1110" s="17">
        <v>6.1959445223727899E-2</v>
      </c>
      <c r="R1110" s="17">
        <v>0.20623759403393799</v>
      </c>
      <c r="S1110" s="17">
        <v>7.97629496095561E-2</v>
      </c>
      <c r="T1110" s="17">
        <v>9.985925145025E-2</v>
      </c>
      <c r="U1110" s="17">
        <v>0.17452142141792501</v>
      </c>
      <c r="V1110" s="17">
        <v>1.3665094169233E-2</v>
      </c>
      <c r="W1110" s="17">
        <v>5.2499543193239503E-2</v>
      </c>
      <c r="X1110" s="17">
        <v>5.4422088618222897E-2</v>
      </c>
      <c r="Y1110" s="17">
        <v>6.8986564858163998E-2</v>
      </c>
      <c r="Z1110" s="17">
        <v>8.8569021266346304E-2</v>
      </c>
      <c r="AA1110" s="17">
        <v>0.12694621888483901</v>
      </c>
      <c r="AB1110" s="17">
        <v>0.11903339101745</v>
      </c>
      <c r="AC1110" s="17">
        <v>6.6918820550231503E-2</v>
      </c>
      <c r="AD1110" s="17"/>
      <c r="AE1110" s="17">
        <v>5.3954709047491799E-2</v>
      </c>
      <c r="AF1110" s="17">
        <v>7.3857510704053095E-2</v>
      </c>
    </row>
    <row r="1111" spans="2:32" x14ac:dyDescent="0.5">
      <c r="C1111" s="17"/>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c r="AD1111" s="17"/>
      <c r="AE1111" s="17"/>
      <c r="AF1111" s="17"/>
    </row>
    <row r="1112" spans="2:32" x14ac:dyDescent="0.5">
      <c r="B1112" s="6" t="s">
        <v>451</v>
      </c>
      <c r="C1112" s="17"/>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c r="AD1112" s="17"/>
      <c r="AE1112" s="17"/>
      <c r="AF1112" s="17"/>
    </row>
    <row r="1113" spans="2:32" x14ac:dyDescent="0.5">
      <c r="B1113" s="24" t="s">
        <v>57</v>
      </c>
      <c r="C1113" s="17"/>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c r="AC1113" s="17"/>
      <c r="AD1113" s="17"/>
      <c r="AE1113" s="17"/>
      <c r="AF1113" s="17"/>
    </row>
    <row r="1114" spans="2:32" x14ac:dyDescent="0.5">
      <c r="B1114" t="s">
        <v>439</v>
      </c>
      <c r="C1114" s="17">
        <v>5.8932407296244597E-2</v>
      </c>
      <c r="D1114" s="17">
        <v>9.7820741441103407E-2</v>
      </c>
      <c r="E1114" s="17">
        <v>2.2016172961642998E-2</v>
      </c>
      <c r="F1114" s="17"/>
      <c r="G1114" s="17">
        <v>0.166150907360372</v>
      </c>
      <c r="H1114" s="17">
        <v>9.6297677419951197E-2</v>
      </c>
      <c r="I1114" s="17">
        <v>0.120191101278526</v>
      </c>
      <c r="J1114" s="17">
        <v>2.0963402607683802E-2</v>
      </c>
      <c r="K1114" s="17">
        <v>2.99222314985917E-2</v>
      </c>
      <c r="L1114" s="17">
        <v>1.0829858949340399E-2</v>
      </c>
      <c r="M1114" s="17"/>
      <c r="N1114" s="17">
        <v>3.65248189435163E-2</v>
      </c>
      <c r="O1114" s="17">
        <v>0.116748036118584</v>
      </c>
      <c r="P1114" s="17">
        <v>4.3292349625600003E-2</v>
      </c>
      <c r="Q1114" s="17">
        <v>6.18164873007215E-2</v>
      </c>
      <c r="R1114" s="17">
        <v>0.101755585909883</v>
      </c>
      <c r="S1114" s="17">
        <v>3.9331003414240701E-2</v>
      </c>
      <c r="T1114" s="17">
        <v>3.23451044902138E-2</v>
      </c>
      <c r="U1114" s="17">
        <v>0.141642828542967</v>
      </c>
      <c r="V1114" s="17">
        <v>5.9782882310645602E-2</v>
      </c>
      <c r="W1114" s="17">
        <v>5.8116556715547302E-2</v>
      </c>
      <c r="X1114" s="17">
        <v>7.6715932787975796E-2</v>
      </c>
      <c r="Y1114" s="17">
        <v>8.6134351929294001E-2</v>
      </c>
      <c r="Z1114" s="17">
        <v>0</v>
      </c>
      <c r="AA1114" s="17">
        <v>3.5088258809788102E-2</v>
      </c>
      <c r="AB1114" s="17">
        <v>0</v>
      </c>
      <c r="AC1114" s="17">
        <v>3.8751054449145901E-2</v>
      </c>
      <c r="AD1114" s="17"/>
      <c r="AE1114" s="17">
        <v>9.4137549211253793E-2</v>
      </c>
      <c r="AF1114" s="17">
        <v>4.2892801154471798E-2</v>
      </c>
    </row>
    <row r="1115" spans="2:32" x14ac:dyDescent="0.5">
      <c r="B1115" t="s">
        <v>440</v>
      </c>
      <c r="C1115" s="17">
        <v>0.21740834092620201</v>
      </c>
      <c r="D1115" s="17">
        <v>0.279941804133229</v>
      </c>
      <c r="E1115" s="17">
        <v>0.15673525518588</v>
      </c>
      <c r="F1115" s="17"/>
      <c r="G1115" s="17">
        <v>0.30004303418723199</v>
      </c>
      <c r="H1115" s="17">
        <v>0.386589018690152</v>
      </c>
      <c r="I1115" s="17">
        <v>0.20301689613587501</v>
      </c>
      <c r="J1115" s="17">
        <v>0.25778194053997899</v>
      </c>
      <c r="K1115" s="17">
        <v>0.14871214509142699</v>
      </c>
      <c r="L1115" s="17">
        <v>0.123113082602885</v>
      </c>
      <c r="M1115" s="17"/>
      <c r="N1115" s="17">
        <v>0.275008990641471</v>
      </c>
      <c r="O1115" s="17">
        <v>0.20171717220775101</v>
      </c>
      <c r="P1115" s="17">
        <v>0.14516718391217701</v>
      </c>
      <c r="Q1115" s="17">
        <v>0.11516948127856</v>
      </c>
      <c r="R1115" s="17">
        <v>0.30794541738058301</v>
      </c>
      <c r="S1115" s="17">
        <v>0.30400591751561101</v>
      </c>
      <c r="T1115" s="17">
        <v>0.17276739669485999</v>
      </c>
      <c r="U1115" s="17">
        <v>4.4418295021197998E-2</v>
      </c>
      <c r="V1115" s="17">
        <v>0.152488223112724</v>
      </c>
      <c r="W1115" s="17">
        <v>0.21609790580872401</v>
      </c>
      <c r="X1115" s="17">
        <v>0.14917107601294899</v>
      </c>
      <c r="Y1115" s="17">
        <v>0.39669311349917802</v>
      </c>
      <c r="Z1115" s="17">
        <v>0.239492815717715</v>
      </c>
      <c r="AA1115" s="17">
        <v>0.37585560765369402</v>
      </c>
      <c r="AB1115" s="17">
        <v>0.29971517832352601</v>
      </c>
      <c r="AC1115" s="17">
        <v>0.396898218387847</v>
      </c>
      <c r="AD1115" s="17"/>
      <c r="AE1115" s="17">
        <v>0.26172677510161402</v>
      </c>
      <c r="AF1115" s="17">
        <v>0.19721668168762199</v>
      </c>
    </row>
    <row r="1116" spans="2:32" x14ac:dyDescent="0.5">
      <c r="B1116" t="s">
        <v>441</v>
      </c>
      <c r="C1116" s="17">
        <v>0.50994079239785395</v>
      </c>
      <c r="D1116" s="17">
        <v>0.46020487022842199</v>
      </c>
      <c r="E1116" s="17">
        <v>0.55738466007905996</v>
      </c>
      <c r="F1116" s="17"/>
      <c r="G1116" s="17">
        <v>0.40376206538577297</v>
      </c>
      <c r="H1116" s="17">
        <v>0.34373507011626198</v>
      </c>
      <c r="I1116" s="17">
        <v>0.441351443156761</v>
      </c>
      <c r="J1116" s="17">
        <v>0.56455795921832297</v>
      </c>
      <c r="K1116" s="17">
        <v>0.57635671668392396</v>
      </c>
      <c r="L1116" s="17">
        <v>0.59919562434406803</v>
      </c>
      <c r="M1116" s="17"/>
      <c r="N1116" s="17">
        <v>0.44687477404798798</v>
      </c>
      <c r="O1116" s="17">
        <v>0.54032698283374003</v>
      </c>
      <c r="P1116" s="17">
        <v>0.52073176501965301</v>
      </c>
      <c r="Q1116" s="17">
        <v>0.46968753873406399</v>
      </c>
      <c r="R1116" s="17">
        <v>0.38406140267559602</v>
      </c>
      <c r="S1116" s="17">
        <v>0.50913301869785499</v>
      </c>
      <c r="T1116" s="17">
        <v>0.46640296373359402</v>
      </c>
      <c r="U1116" s="17">
        <v>0.595431840268558</v>
      </c>
      <c r="V1116" s="17">
        <v>0.624412980344205</v>
      </c>
      <c r="W1116" s="17">
        <v>0.51198392200227405</v>
      </c>
      <c r="X1116" s="17">
        <v>0.60287420516982204</v>
      </c>
      <c r="Y1116" s="17">
        <v>0.36966395037473598</v>
      </c>
      <c r="Z1116" s="17">
        <v>0.55301909203283195</v>
      </c>
      <c r="AA1116" s="17">
        <v>0.41721103894591</v>
      </c>
      <c r="AB1116" s="17">
        <v>0.44468600732860197</v>
      </c>
      <c r="AC1116" s="17">
        <v>0.33244957827995097</v>
      </c>
      <c r="AD1116" s="17"/>
      <c r="AE1116" s="17">
        <v>0.48241298734713101</v>
      </c>
      <c r="AF1116" s="17">
        <v>0.52248257257380204</v>
      </c>
    </row>
    <row r="1117" spans="2:32" x14ac:dyDescent="0.5">
      <c r="B1117" t="s">
        <v>442</v>
      </c>
      <c r="C1117" s="17">
        <v>0.21371845937969899</v>
      </c>
      <c r="D1117" s="17">
        <v>0.162032584197246</v>
      </c>
      <c r="E1117" s="17">
        <v>0.263863911773417</v>
      </c>
      <c r="F1117" s="17"/>
      <c r="G1117" s="17">
        <v>0.13004399306662401</v>
      </c>
      <c r="H1117" s="17">
        <v>0.17337823377363401</v>
      </c>
      <c r="I1117" s="17">
        <v>0.23544055942883799</v>
      </c>
      <c r="J1117" s="17">
        <v>0.156696697634014</v>
      </c>
      <c r="K1117" s="17">
        <v>0.24500890672605699</v>
      </c>
      <c r="L1117" s="17">
        <v>0.266861434103707</v>
      </c>
      <c r="M1117" s="17"/>
      <c r="N1117" s="17">
        <v>0.241591416367025</v>
      </c>
      <c r="O1117" s="17">
        <v>0.14120780883992401</v>
      </c>
      <c r="P1117" s="17">
        <v>0.29080870144256898</v>
      </c>
      <c r="Q1117" s="17">
        <v>0.353326492686654</v>
      </c>
      <c r="R1117" s="17">
        <v>0.20623759403393799</v>
      </c>
      <c r="S1117" s="17">
        <v>0.14753006037229399</v>
      </c>
      <c r="T1117" s="17">
        <v>0.32848453508133202</v>
      </c>
      <c r="U1117" s="17">
        <v>0.21850703616727599</v>
      </c>
      <c r="V1117" s="17">
        <v>0.163315914232425</v>
      </c>
      <c r="W1117" s="17">
        <v>0.213801615473455</v>
      </c>
      <c r="X1117" s="17">
        <v>0.17123878602925299</v>
      </c>
      <c r="Y1117" s="17">
        <v>0.147508584196793</v>
      </c>
      <c r="Z1117" s="17">
        <v>0.207488092249453</v>
      </c>
      <c r="AA1117" s="17">
        <v>0.17184509459060801</v>
      </c>
      <c r="AB1117" s="17">
        <v>0.25559881434787202</v>
      </c>
      <c r="AC1117" s="17">
        <v>0.23190114888305599</v>
      </c>
      <c r="AD1117" s="17"/>
      <c r="AE1117" s="17">
        <v>0.161722688340001</v>
      </c>
      <c r="AF1117" s="17">
        <v>0.237407944584103</v>
      </c>
    </row>
    <row r="1118" spans="2:32" x14ac:dyDescent="0.5">
      <c r="C1118" s="17"/>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c r="AC1118" s="17"/>
      <c r="AD1118" s="17"/>
      <c r="AE1118" s="17"/>
      <c r="AF1118" s="17"/>
    </row>
    <row r="1119" spans="2:32" x14ac:dyDescent="0.5">
      <c r="B1119" s="6" t="s">
        <v>452</v>
      </c>
      <c r="C1119" s="17"/>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c r="AC1119" s="17"/>
      <c r="AD1119" s="17"/>
      <c r="AE1119" s="17"/>
      <c r="AF1119" s="17"/>
    </row>
    <row r="1120" spans="2:32" x14ac:dyDescent="0.5">
      <c r="B1120" s="24" t="s">
        <v>57</v>
      </c>
      <c r="C1120" s="17"/>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c r="AC1120" s="17"/>
      <c r="AD1120" s="17"/>
      <c r="AE1120" s="17"/>
      <c r="AF1120" s="17"/>
    </row>
    <row r="1121" spans="2:32" x14ac:dyDescent="0.5">
      <c r="B1121" t="s">
        <v>439</v>
      </c>
      <c r="C1121" s="17">
        <v>5.3328551055391402E-2</v>
      </c>
      <c r="D1121" s="17">
        <v>8.2114157673715202E-2</v>
      </c>
      <c r="E1121" s="17">
        <v>2.41029258412995E-2</v>
      </c>
      <c r="F1121" s="17"/>
      <c r="G1121" s="17">
        <v>0.128520376877648</v>
      </c>
      <c r="H1121" s="17">
        <v>7.9302396695863905E-2</v>
      </c>
      <c r="I1121" s="17">
        <v>0.10019805315633</v>
      </c>
      <c r="J1121" s="17">
        <v>3.37826869562496E-2</v>
      </c>
      <c r="K1121" s="17">
        <v>3.1217090416281099E-2</v>
      </c>
      <c r="L1121" s="17">
        <v>1.42878287888398E-2</v>
      </c>
      <c r="M1121" s="17"/>
      <c r="N1121" s="17">
        <v>4.9317807328317899E-2</v>
      </c>
      <c r="O1121" s="17">
        <v>5.1760011175574903E-2</v>
      </c>
      <c r="P1121" s="17">
        <v>0.106535331571884</v>
      </c>
      <c r="Q1121" s="17">
        <v>3.4186573712244997E-2</v>
      </c>
      <c r="R1121" s="17">
        <v>0</v>
      </c>
      <c r="S1121" s="17">
        <v>8.8114023040368306E-2</v>
      </c>
      <c r="T1121" s="17">
        <v>1.07023477473411E-2</v>
      </c>
      <c r="U1121" s="17">
        <v>0.13744885680328101</v>
      </c>
      <c r="V1121" s="17">
        <v>4.1991258764378599E-2</v>
      </c>
      <c r="W1121" s="17">
        <v>5.8700027255646901E-2</v>
      </c>
      <c r="X1121" s="17">
        <v>8.0110646954217601E-2</v>
      </c>
      <c r="Y1121" s="17">
        <v>0.17055273815003399</v>
      </c>
      <c r="Z1121" s="17">
        <v>0</v>
      </c>
      <c r="AA1121" s="17">
        <v>0.112872562091412</v>
      </c>
      <c r="AB1121" s="17">
        <v>0</v>
      </c>
      <c r="AC1121" s="17">
        <v>7.1110009185912398E-2</v>
      </c>
      <c r="AD1121" s="17"/>
      <c r="AE1121" s="17">
        <v>0.10087245788665899</v>
      </c>
      <c r="AF1121" s="17">
        <v>3.1667353328772997E-2</v>
      </c>
    </row>
    <row r="1122" spans="2:32" x14ac:dyDescent="0.5">
      <c r="B1122" t="s">
        <v>440</v>
      </c>
      <c r="C1122" s="17">
        <v>0.23774608832184099</v>
      </c>
      <c r="D1122" s="17">
        <v>0.29351153631587301</v>
      </c>
      <c r="E1122" s="17">
        <v>0.185375641346329</v>
      </c>
      <c r="F1122" s="17"/>
      <c r="G1122" s="17">
        <v>0.35625392057404998</v>
      </c>
      <c r="H1122" s="17">
        <v>0.39916887259332601</v>
      </c>
      <c r="I1122" s="17">
        <v>0.19412241975396799</v>
      </c>
      <c r="J1122" s="17">
        <v>0.22361751682516801</v>
      </c>
      <c r="K1122" s="17">
        <v>0.20193224673989499</v>
      </c>
      <c r="L1122" s="17">
        <v>0.16379722927399801</v>
      </c>
      <c r="M1122" s="17"/>
      <c r="N1122" s="17">
        <v>0.24699992734986401</v>
      </c>
      <c r="O1122" s="17">
        <v>0.271634456364442</v>
      </c>
      <c r="P1122" s="17">
        <v>9.7221918242964306E-2</v>
      </c>
      <c r="Q1122" s="17">
        <v>0.25698956071523898</v>
      </c>
      <c r="R1122" s="17">
        <v>0.109532771227159</v>
      </c>
      <c r="S1122" s="17">
        <v>0.37016062667940802</v>
      </c>
      <c r="T1122" s="17">
        <v>0.25344025355163302</v>
      </c>
      <c r="U1122" s="17">
        <v>0.195485918173711</v>
      </c>
      <c r="V1122" s="17">
        <v>0.25246577184500202</v>
      </c>
      <c r="W1122" s="17">
        <v>0.19520355418371599</v>
      </c>
      <c r="X1122" s="17">
        <v>0.14638673113131201</v>
      </c>
      <c r="Y1122" s="17">
        <v>0.30998154115035098</v>
      </c>
      <c r="Z1122" s="17">
        <v>0.22292281821102</v>
      </c>
      <c r="AA1122" s="17">
        <v>0.30015391928854801</v>
      </c>
      <c r="AB1122" s="17">
        <v>0.403910925935555</v>
      </c>
      <c r="AC1122" s="17">
        <v>0.29207599763271302</v>
      </c>
      <c r="AD1122" s="17"/>
      <c r="AE1122" s="17">
        <v>0.30868437902964102</v>
      </c>
      <c r="AF1122" s="17">
        <v>0.20542631395278499</v>
      </c>
    </row>
    <row r="1123" spans="2:32" x14ac:dyDescent="0.5">
      <c r="B1123" t="s">
        <v>441</v>
      </c>
      <c r="C1123" s="17">
        <v>0.59396496700478496</v>
      </c>
      <c r="D1123" s="17">
        <v>0.54359875581533901</v>
      </c>
      <c r="E1123" s="17">
        <v>0.64249268567694895</v>
      </c>
      <c r="F1123" s="17"/>
      <c r="G1123" s="17">
        <v>0.432314862931655</v>
      </c>
      <c r="H1123" s="17">
        <v>0.43880245206243701</v>
      </c>
      <c r="I1123" s="17">
        <v>0.54077248203773798</v>
      </c>
      <c r="J1123" s="17">
        <v>0.65711029077439398</v>
      </c>
      <c r="K1123" s="17">
        <v>0.62400799076035895</v>
      </c>
      <c r="L1123" s="17">
        <v>0.70676150438484098</v>
      </c>
      <c r="M1123" s="17"/>
      <c r="N1123" s="17">
        <v>0.57629169440212502</v>
      </c>
      <c r="O1123" s="17">
        <v>0.57862922983772402</v>
      </c>
      <c r="P1123" s="17">
        <v>0.60555990856547504</v>
      </c>
      <c r="Q1123" s="17">
        <v>0.52316923399207904</v>
      </c>
      <c r="R1123" s="17">
        <v>0.68422963473890297</v>
      </c>
      <c r="S1123" s="17">
        <v>0.50256796942269799</v>
      </c>
      <c r="T1123" s="17">
        <v>0.60993101869607103</v>
      </c>
      <c r="U1123" s="17">
        <v>0.49407450247096002</v>
      </c>
      <c r="V1123" s="17">
        <v>0.63825048841209797</v>
      </c>
      <c r="W1123" s="17">
        <v>0.63133033731806898</v>
      </c>
      <c r="X1123" s="17">
        <v>0.62420797793547</v>
      </c>
      <c r="Y1123" s="17">
        <v>0.51946572069961505</v>
      </c>
      <c r="Z1123" s="17">
        <v>0.675200062570808</v>
      </c>
      <c r="AA1123" s="17">
        <v>0.49575150537641599</v>
      </c>
      <c r="AB1123" s="17">
        <v>0.522996006938938</v>
      </c>
      <c r="AC1123" s="17">
        <v>0.46028694118484298</v>
      </c>
      <c r="AD1123" s="17"/>
      <c r="AE1123" s="17">
        <v>0.49284735373753102</v>
      </c>
      <c r="AF1123" s="17">
        <v>0.64003456373353396</v>
      </c>
    </row>
    <row r="1124" spans="2:32" x14ac:dyDescent="0.5">
      <c r="B1124" t="s">
        <v>442</v>
      </c>
      <c r="C1124" s="17">
        <v>0.11496039361798301</v>
      </c>
      <c r="D1124" s="17">
        <v>8.0775550195072807E-2</v>
      </c>
      <c r="E1124" s="17">
        <v>0.14802874713542299</v>
      </c>
      <c r="F1124" s="17"/>
      <c r="G1124" s="17">
        <v>8.2910839616647594E-2</v>
      </c>
      <c r="H1124" s="17">
        <v>8.2726278648373106E-2</v>
      </c>
      <c r="I1124" s="17">
        <v>0.16490704505196399</v>
      </c>
      <c r="J1124" s="17">
        <v>8.5489505444188194E-2</v>
      </c>
      <c r="K1124" s="17">
        <v>0.14284267208346599</v>
      </c>
      <c r="L1124" s="17">
        <v>0.115153437552322</v>
      </c>
      <c r="M1124" s="17"/>
      <c r="N1124" s="17">
        <v>0.127390570919693</v>
      </c>
      <c r="O1124" s="17">
        <v>9.7976302622258996E-2</v>
      </c>
      <c r="P1124" s="17">
        <v>0.190682841619677</v>
      </c>
      <c r="Q1124" s="17">
        <v>0.18565463158043699</v>
      </c>
      <c r="R1124" s="17">
        <v>0.20623759403393799</v>
      </c>
      <c r="S1124" s="17">
        <v>3.9157380857525501E-2</v>
      </c>
      <c r="T1124" s="17">
        <v>0.12592638000495501</v>
      </c>
      <c r="U1124" s="17">
        <v>0.172990722552048</v>
      </c>
      <c r="V1124" s="17">
        <v>6.7292480978521405E-2</v>
      </c>
      <c r="W1124" s="17">
        <v>0.114766081242568</v>
      </c>
      <c r="X1124" s="17">
        <v>0.149294643979</v>
      </c>
      <c r="Y1124" s="17">
        <v>0</v>
      </c>
      <c r="Z1124" s="17">
        <v>0.101877119218172</v>
      </c>
      <c r="AA1124" s="17">
        <v>9.1222013243623501E-2</v>
      </c>
      <c r="AB1124" s="17">
        <v>7.3093067125506603E-2</v>
      </c>
      <c r="AC1124" s="17">
        <v>0.17652705199653199</v>
      </c>
      <c r="AD1124" s="17"/>
      <c r="AE1124" s="17">
        <v>9.7595809346169196E-2</v>
      </c>
      <c r="AF1124" s="17">
        <v>0.12287176898490799</v>
      </c>
    </row>
    <row r="1125" spans="2:32" x14ac:dyDescent="0.5">
      <c r="C1125" s="17"/>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c r="AC1125" s="17"/>
      <c r="AD1125" s="17"/>
      <c r="AE1125" s="17"/>
      <c r="AF1125" s="17"/>
    </row>
    <row r="1126" spans="2:32" x14ac:dyDescent="0.5">
      <c r="B1126" s="6" t="s">
        <v>453</v>
      </c>
      <c r="C1126" s="17"/>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c r="AC1126" s="17"/>
      <c r="AD1126" s="17"/>
      <c r="AE1126" s="17"/>
      <c r="AF1126" s="17"/>
    </row>
    <row r="1127" spans="2:32" x14ac:dyDescent="0.5">
      <c r="B1127" s="24" t="s">
        <v>57</v>
      </c>
      <c r="C1127" s="17"/>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c r="AC1127" s="17"/>
      <c r="AD1127" s="17"/>
      <c r="AE1127" s="17"/>
      <c r="AF1127" s="17"/>
    </row>
    <row r="1128" spans="2:32" x14ac:dyDescent="0.5">
      <c r="B1128" t="s">
        <v>439</v>
      </c>
      <c r="C1128" s="17">
        <v>5.2900449422243499E-2</v>
      </c>
      <c r="D1128" s="17">
        <v>7.9120682472948095E-2</v>
      </c>
      <c r="E1128" s="17">
        <v>2.8058610446023501E-2</v>
      </c>
      <c r="F1128" s="17"/>
      <c r="G1128" s="17">
        <v>0.14214733720855599</v>
      </c>
      <c r="H1128" s="17">
        <v>6.7624436011169103E-2</v>
      </c>
      <c r="I1128" s="17">
        <v>8.7012882889850499E-2</v>
      </c>
      <c r="J1128" s="17">
        <v>4.5571867809736398E-2</v>
      </c>
      <c r="K1128" s="17">
        <v>3.31010464482469E-2</v>
      </c>
      <c r="L1128" s="17">
        <v>1.34931478299503E-2</v>
      </c>
      <c r="M1128" s="17"/>
      <c r="N1128" s="17">
        <v>5.0629012145592199E-2</v>
      </c>
      <c r="O1128" s="17">
        <v>4.6639811542890097E-2</v>
      </c>
      <c r="P1128" s="17">
        <v>0.109897575329782</v>
      </c>
      <c r="Q1128" s="17">
        <v>3.4186573712244997E-2</v>
      </c>
      <c r="R1128" s="17">
        <v>0.101755585909883</v>
      </c>
      <c r="S1128" s="17">
        <v>7.95893270528409E-2</v>
      </c>
      <c r="T1128" s="17">
        <v>2.3974949109832899E-2</v>
      </c>
      <c r="U1128" s="17">
        <v>9.3030561782082702E-2</v>
      </c>
      <c r="V1128" s="17">
        <v>4.0512512629977203E-2</v>
      </c>
      <c r="W1128" s="17">
        <v>5.7728131252424403E-2</v>
      </c>
      <c r="X1128" s="17">
        <v>7.6715932787975796E-2</v>
      </c>
      <c r="Y1128" s="17">
        <v>8.6134351929294001E-2</v>
      </c>
      <c r="Z1128" s="17">
        <v>1.9235889021157498E-2</v>
      </c>
      <c r="AA1128" s="17">
        <v>9.7377951948895397E-2</v>
      </c>
      <c r="AB1128" s="17">
        <v>3.51123666898982E-2</v>
      </c>
      <c r="AC1128" s="17">
        <v>3.3670770962919198E-2</v>
      </c>
      <c r="AD1128" s="17"/>
      <c r="AE1128" s="17">
        <v>9.7053160541203304E-2</v>
      </c>
      <c r="AF1128" s="17">
        <v>3.27842942836198E-2</v>
      </c>
    </row>
    <row r="1129" spans="2:32" x14ac:dyDescent="0.5">
      <c r="B1129" t="s">
        <v>440</v>
      </c>
      <c r="C1129" s="17">
        <v>0.25062336766474602</v>
      </c>
      <c r="D1129" s="17">
        <v>0.283193725934208</v>
      </c>
      <c r="E1129" s="17">
        <v>0.22044946314382899</v>
      </c>
      <c r="F1129" s="17"/>
      <c r="G1129" s="17">
        <v>0.37125635395349899</v>
      </c>
      <c r="H1129" s="17">
        <v>0.34706015931780099</v>
      </c>
      <c r="I1129" s="17">
        <v>0.23303748747792699</v>
      </c>
      <c r="J1129" s="17">
        <v>0.210757715696273</v>
      </c>
      <c r="K1129" s="17">
        <v>0.20115163064621699</v>
      </c>
      <c r="L1129" s="17">
        <v>0.224146648731049</v>
      </c>
      <c r="M1129" s="17"/>
      <c r="N1129" s="17">
        <v>0.23188040092287099</v>
      </c>
      <c r="O1129" s="17">
        <v>0.33713144460165101</v>
      </c>
      <c r="P1129" s="17">
        <v>0.15346693799513</v>
      </c>
      <c r="Q1129" s="17">
        <v>0.15038990845300901</v>
      </c>
      <c r="R1129" s="17">
        <v>0.200594754396869</v>
      </c>
      <c r="S1129" s="17">
        <v>0.34885467501649597</v>
      </c>
      <c r="T1129" s="17">
        <v>0.233733404390053</v>
      </c>
      <c r="U1129" s="17">
        <v>0.22572500411635699</v>
      </c>
      <c r="V1129" s="17">
        <v>0.289364885841082</v>
      </c>
      <c r="W1129" s="17">
        <v>0.23748342652806601</v>
      </c>
      <c r="X1129" s="17">
        <v>0.206114446895793</v>
      </c>
      <c r="Y1129" s="17">
        <v>0.31955783398607701</v>
      </c>
      <c r="Z1129" s="17">
        <v>0.14857277314789399</v>
      </c>
      <c r="AA1129" s="17">
        <v>0.244389386217503</v>
      </c>
      <c r="AB1129" s="17">
        <v>0.29149086732284701</v>
      </c>
      <c r="AC1129" s="17">
        <v>0.26330910323922702</v>
      </c>
      <c r="AD1129" s="17"/>
      <c r="AE1129" s="17">
        <v>0.31044073410769102</v>
      </c>
      <c r="AF1129" s="17">
        <v>0.22337033171621301</v>
      </c>
    </row>
    <row r="1130" spans="2:32" x14ac:dyDescent="0.5">
      <c r="B1130" t="s">
        <v>441</v>
      </c>
      <c r="C1130" s="17">
        <v>0.59369954665288105</v>
      </c>
      <c r="D1130" s="17">
        <v>0.56133311400956598</v>
      </c>
      <c r="E1130" s="17">
        <v>0.62310266540148995</v>
      </c>
      <c r="F1130" s="17"/>
      <c r="G1130" s="17">
        <v>0.42405027631429298</v>
      </c>
      <c r="H1130" s="17">
        <v>0.53279596447502298</v>
      </c>
      <c r="I1130" s="17">
        <v>0.50849773879244098</v>
      </c>
      <c r="J1130" s="17">
        <v>0.66229419342367801</v>
      </c>
      <c r="K1130" s="17">
        <v>0.65423028700237096</v>
      </c>
      <c r="L1130" s="17">
        <v>0.64868226469436796</v>
      </c>
      <c r="M1130" s="17"/>
      <c r="N1130" s="17">
        <v>0.59856589911779301</v>
      </c>
      <c r="O1130" s="17">
        <v>0.52537757409819996</v>
      </c>
      <c r="P1130" s="17">
        <v>0.56775877579488498</v>
      </c>
      <c r="Q1130" s="17">
        <v>0.69224974207118695</v>
      </c>
      <c r="R1130" s="17">
        <v>0.49141206565931</v>
      </c>
      <c r="S1130" s="17">
        <v>0.57155599793066303</v>
      </c>
      <c r="T1130" s="17">
        <v>0.58089509791187299</v>
      </c>
      <c r="U1130" s="17">
        <v>0.49500034932813702</v>
      </c>
      <c r="V1130" s="17">
        <v>0.60101743822419496</v>
      </c>
      <c r="W1130" s="17">
        <v>0.60345483938266797</v>
      </c>
      <c r="X1130" s="17">
        <v>0.64961551683783902</v>
      </c>
      <c r="Y1130" s="17">
        <v>0.51946572069961505</v>
      </c>
      <c r="Z1130" s="17">
        <v>0.78141808469406204</v>
      </c>
      <c r="AA1130" s="17">
        <v>0.53612980406437205</v>
      </c>
      <c r="AB1130" s="17">
        <v>0.56352894411452203</v>
      </c>
      <c r="AC1130" s="17">
        <v>0.63894850487048505</v>
      </c>
      <c r="AD1130" s="17"/>
      <c r="AE1130" s="17">
        <v>0.51794287735877798</v>
      </c>
      <c r="AF1130" s="17">
        <v>0.62821459394408097</v>
      </c>
    </row>
    <row r="1131" spans="2:32" x14ac:dyDescent="0.5">
      <c r="B1131" t="s">
        <v>442</v>
      </c>
      <c r="C1131" s="17">
        <v>0.10277663626013001</v>
      </c>
      <c r="D1131" s="17">
        <v>7.6352477583278497E-2</v>
      </c>
      <c r="E1131" s="17">
        <v>0.128389261008658</v>
      </c>
      <c r="F1131" s="17"/>
      <c r="G1131" s="17">
        <v>6.2546032523651804E-2</v>
      </c>
      <c r="H1131" s="17">
        <v>5.2519440196006198E-2</v>
      </c>
      <c r="I1131" s="17">
        <v>0.17145189083978099</v>
      </c>
      <c r="J1131" s="17">
        <v>8.1376223070312503E-2</v>
      </c>
      <c r="K1131" s="17">
        <v>0.111517035903165</v>
      </c>
      <c r="L1131" s="17">
        <v>0.113677938744633</v>
      </c>
      <c r="M1131" s="17"/>
      <c r="N1131" s="17">
        <v>0.118924687813744</v>
      </c>
      <c r="O1131" s="17">
        <v>9.0851169757259501E-2</v>
      </c>
      <c r="P1131" s="17">
        <v>0.16887671088020301</v>
      </c>
      <c r="Q1131" s="17">
        <v>0.12317377576355799</v>
      </c>
      <c r="R1131" s="17">
        <v>0.20623759403393799</v>
      </c>
      <c r="S1131" s="17">
        <v>0</v>
      </c>
      <c r="T1131" s="17">
        <v>0.16139654858824101</v>
      </c>
      <c r="U1131" s="17">
        <v>0.186244084773423</v>
      </c>
      <c r="V1131" s="17">
        <v>6.9105163304746198E-2</v>
      </c>
      <c r="W1131" s="17">
        <v>0.10133360283684199</v>
      </c>
      <c r="X1131" s="17">
        <v>6.7554103478392205E-2</v>
      </c>
      <c r="Y1131" s="17">
        <v>7.4842093385013797E-2</v>
      </c>
      <c r="Z1131" s="17">
        <v>5.0773253136886097E-2</v>
      </c>
      <c r="AA1131" s="17">
        <v>0.12210285776922999</v>
      </c>
      <c r="AB1131" s="17">
        <v>0.109867821872733</v>
      </c>
      <c r="AC1131" s="17">
        <v>6.4071620927369705E-2</v>
      </c>
      <c r="AD1131" s="17"/>
      <c r="AE1131" s="17">
        <v>7.4563227992328299E-2</v>
      </c>
      <c r="AF1131" s="17">
        <v>0.115630780056086</v>
      </c>
    </row>
    <row r="1132" spans="2:32" x14ac:dyDescent="0.5">
      <c r="C1132" s="17"/>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c r="AC1132" s="17"/>
      <c r="AD1132" s="17"/>
      <c r="AE1132" s="17"/>
      <c r="AF1132" s="17"/>
    </row>
    <row r="1133" spans="2:32" x14ac:dyDescent="0.5">
      <c r="B1133" s="6" t="s">
        <v>454</v>
      </c>
      <c r="C1133" s="17"/>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c r="AC1133" s="17"/>
      <c r="AD1133" s="17"/>
      <c r="AE1133" s="17"/>
      <c r="AF1133" s="17"/>
    </row>
    <row r="1134" spans="2:32" x14ac:dyDescent="0.5">
      <c r="B1134" s="24" t="s">
        <v>57</v>
      </c>
      <c r="C1134" s="17"/>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c r="AD1134" s="17"/>
      <c r="AE1134" s="17"/>
      <c r="AF1134" s="17"/>
    </row>
    <row r="1135" spans="2:32" x14ac:dyDescent="0.5">
      <c r="B1135" t="s">
        <v>439</v>
      </c>
      <c r="C1135" s="17">
        <v>7.3419358410639707E-2</v>
      </c>
      <c r="D1135" s="17">
        <v>9.4043924749374799E-2</v>
      </c>
      <c r="E1135" s="17">
        <v>5.2232091252380403E-2</v>
      </c>
      <c r="F1135" s="17"/>
      <c r="G1135" s="17">
        <v>0.17592534053345599</v>
      </c>
      <c r="H1135" s="17">
        <v>0.162944136494411</v>
      </c>
      <c r="I1135" s="17">
        <v>8.4325479014663696E-2</v>
      </c>
      <c r="J1135" s="17">
        <v>5.7446161343147902E-2</v>
      </c>
      <c r="K1135" s="17">
        <v>2.9994836871103402E-2</v>
      </c>
      <c r="L1135" s="17">
        <v>2.1663642935836998E-2</v>
      </c>
      <c r="M1135" s="17"/>
      <c r="N1135" s="17">
        <v>6.2145832557846302E-2</v>
      </c>
      <c r="O1135" s="17">
        <v>0.104127345870084</v>
      </c>
      <c r="P1135" s="17">
        <v>8.1021303801632097E-2</v>
      </c>
      <c r="Q1135" s="17">
        <v>0.13652197308459699</v>
      </c>
      <c r="R1135" s="17">
        <v>0.216883434210873</v>
      </c>
      <c r="S1135" s="17">
        <v>3.9157380857525501E-2</v>
      </c>
      <c r="T1135" s="17">
        <v>8.7719354880954101E-2</v>
      </c>
      <c r="U1135" s="17">
        <v>0.141642828542967</v>
      </c>
      <c r="V1135" s="17">
        <v>5.7160687508724599E-2</v>
      </c>
      <c r="W1135" s="17">
        <v>5.2456520468337098E-2</v>
      </c>
      <c r="X1135" s="17">
        <v>0.13544915767271301</v>
      </c>
      <c r="Y1135" s="17">
        <v>8.6134351929294001E-2</v>
      </c>
      <c r="Z1135" s="17">
        <v>1.7535870600790499E-2</v>
      </c>
      <c r="AA1135" s="17">
        <v>3.2301902742358703E-2</v>
      </c>
      <c r="AB1135" s="17">
        <v>0</v>
      </c>
      <c r="AC1135" s="17">
        <v>0.109089066410773</v>
      </c>
      <c r="AD1135" s="17"/>
      <c r="AE1135" s="17">
        <v>0.102431194840651</v>
      </c>
      <c r="AF1135" s="17">
        <v>6.0201447489833998E-2</v>
      </c>
    </row>
    <row r="1136" spans="2:32" x14ac:dyDescent="0.5">
      <c r="B1136" t="s">
        <v>440</v>
      </c>
      <c r="C1136" s="17">
        <v>0.28062542420630598</v>
      </c>
      <c r="D1136" s="17">
        <v>0.33245012064845803</v>
      </c>
      <c r="E1136" s="17">
        <v>0.23024094606958101</v>
      </c>
      <c r="F1136" s="17"/>
      <c r="G1136" s="17">
        <v>0.32946207567729102</v>
      </c>
      <c r="H1136" s="17">
        <v>0.34489189583658703</v>
      </c>
      <c r="I1136" s="17">
        <v>0.32907653343318199</v>
      </c>
      <c r="J1136" s="17">
        <v>0.26598143885300102</v>
      </c>
      <c r="K1136" s="17">
        <v>0.29710551265584501</v>
      </c>
      <c r="L1136" s="17">
        <v>0.19773736526485999</v>
      </c>
      <c r="M1136" s="17"/>
      <c r="N1136" s="17">
        <v>0.236269121030592</v>
      </c>
      <c r="O1136" s="17">
        <v>0.29184979067127398</v>
      </c>
      <c r="P1136" s="17">
        <v>0.21736296802962601</v>
      </c>
      <c r="Q1136" s="17">
        <v>0.21809380268210901</v>
      </c>
      <c r="R1136" s="17">
        <v>0.211288357137042</v>
      </c>
      <c r="S1136" s="17">
        <v>0.409890659241118</v>
      </c>
      <c r="T1136" s="17">
        <v>0.237969733813826</v>
      </c>
      <c r="U1136" s="17">
        <v>0.223191350651152</v>
      </c>
      <c r="V1136" s="17">
        <v>0.38492328598860898</v>
      </c>
      <c r="W1136" s="17">
        <v>0.29718173345407001</v>
      </c>
      <c r="X1136" s="17">
        <v>0.203634522872292</v>
      </c>
      <c r="Y1136" s="17">
        <v>0.47412656653736102</v>
      </c>
      <c r="Z1136" s="17">
        <v>0.232747487798587</v>
      </c>
      <c r="AA1136" s="17">
        <v>0.30216548780298502</v>
      </c>
      <c r="AB1136" s="17">
        <v>0.34438420018001997</v>
      </c>
      <c r="AC1136" s="17">
        <v>0.215362783638441</v>
      </c>
      <c r="AD1136" s="17"/>
      <c r="AE1136" s="17">
        <v>0.31020839400957001</v>
      </c>
      <c r="AF1136" s="17">
        <v>0.267147302592882</v>
      </c>
    </row>
    <row r="1137" spans="2:32" x14ac:dyDescent="0.5">
      <c r="B1137" t="s">
        <v>441</v>
      </c>
      <c r="C1137" s="17">
        <v>0.50733478112788599</v>
      </c>
      <c r="D1137" s="17">
        <v>0.468006622492525</v>
      </c>
      <c r="E1137" s="17">
        <v>0.54676638281061696</v>
      </c>
      <c r="F1137" s="17"/>
      <c r="G1137" s="17">
        <v>0.461130054242335</v>
      </c>
      <c r="H1137" s="17">
        <v>0.36524132197329701</v>
      </c>
      <c r="I1137" s="17">
        <v>0.408251590673888</v>
      </c>
      <c r="J1137" s="17">
        <v>0.57607477844581301</v>
      </c>
      <c r="K1137" s="17">
        <v>0.50700189547043994</v>
      </c>
      <c r="L1137" s="17">
        <v>0.61730108709216902</v>
      </c>
      <c r="M1137" s="17"/>
      <c r="N1137" s="17">
        <v>0.54920612223359799</v>
      </c>
      <c r="O1137" s="17">
        <v>0.47618010594135501</v>
      </c>
      <c r="P1137" s="17">
        <v>0.52804859865451903</v>
      </c>
      <c r="Q1137" s="17">
        <v>0.49632905885999701</v>
      </c>
      <c r="R1137" s="17">
        <v>0.46229543742492701</v>
      </c>
      <c r="S1137" s="17">
        <v>0.434620902015181</v>
      </c>
      <c r="T1137" s="17">
        <v>0.54982514632018997</v>
      </c>
      <c r="U1137" s="17">
        <v>0.33005195323140901</v>
      </c>
      <c r="V1137" s="17">
        <v>0.489712463581567</v>
      </c>
      <c r="W1137" s="17">
        <v>0.51765330016540601</v>
      </c>
      <c r="X1137" s="17">
        <v>0.450375589544251</v>
      </c>
      <c r="Y1137" s="17">
        <v>0.29361723716207999</v>
      </c>
      <c r="Z1137" s="17">
        <v>0.64493911434789297</v>
      </c>
      <c r="AA1137" s="17">
        <v>0.52965003958394796</v>
      </c>
      <c r="AB1137" s="17">
        <v>0.53500789136368898</v>
      </c>
      <c r="AC1137" s="17">
        <v>0.40534347863306902</v>
      </c>
      <c r="AD1137" s="17"/>
      <c r="AE1137" s="17">
        <v>0.46364525259516998</v>
      </c>
      <c r="AF1137" s="17">
        <v>0.52723990839242696</v>
      </c>
    </row>
    <row r="1138" spans="2:32" x14ac:dyDescent="0.5">
      <c r="B1138" t="s">
        <v>442</v>
      </c>
      <c r="C1138" s="17">
        <v>0.13862043625516901</v>
      </c>
      <c r="D1138" s="17">
        <v>0.105499332109643</v>
      </c>
      <c r="E1138" s="17">
        <v>0.17076057986742199</v>
      </c>
      <c r="F1138" s="17"/>
      <c r="G1138" s="17">
        <v>3.3482529546918598E-2</v>
      </c>
      <c r="H1138" s="17">
        <v>0.12692264569570499</v>
      </c>
      <c r="I1138" s="17">
        <v>0.17834639687826601</v>
      </c>
      <c r="J1138" s="17">
        <v>0.100497621358038</v>
      </c>
      <c r="K1138" s="17">
        <v>0.165897755002611</v>
      </c>
      <c r="L1138" s="17">
        <v>0.16329790470713401</v>
      </c>
      <c r="M1138" s="17"/>
      <c r="N1138" s="17">
        <v>0.152378924177964</v>
      </c>
      <c r="O1138" s="17">
        <v>0.12784275751728699</v>
      </c>
      <c r="P1138" s="17">
        <v>0.17356712951422301</v>
      </c>
      <c r="Q1138" s="17">
        <v>0.14905516537329799</v>
      </c>
      <c r="R1138" s="17">
        <v>0.109532771227159</v>
      </c>
      <c r="S1138" s="17">
        <v>0.116331057886176</v>
      </c>
      <c r="T1138" s="17">
        <v>0.12448576498503</v>
      </c>
      <c r="U1138" s="17">
        <v>0.30511386757447301</v>
      </c>
      <c r="V1138" s="17">
        <v>6.8203562921099803E-2</v>
      </c>
      <c r="W1138" s="17">
        <v>0.132708445912187</v>
      </c>
      <c r="X1138" s="17">
        <v>0.21054072991074399</v>
      </c>
      <c r="Y1138" s="17">
        <v>0.14612184437126499</v>
      </c>
      <c r="Z1138" s="17">
        <v>0.10477752725273</v>
      </c>
      <c r="AA1138" s="17">
        <v>0.13588256987070901</v>
      </c>
      <c r="AB1138" s="17">
        <v>0.120607908456291</v>
      </c>
      <c r="AC1138" s="17">
        <v>0.27020467131771703</v>
      </c>
      <c r="AD1138" s="17"/>
      <c r="AE1138" s="17">
        <v>0.123715158554609</v>
      </c>
      <c r="AF1138" s="17">
        <v>0.14541134152485599</v>
      </c>
    </row>
    <row r="1139" spans="2:32" x14ac:dyDescent="0.5">
      <c r="C1139" s="17"/>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c r="AC1139" s="17"/>
      <c r="AD1139" s="17"/>
      <c r="AE1139" s="17"/>
      <c r="AF1139" s="17"/>
    </row>
    <row r="1140" spans="2:32" x14ac:dyDescent="0.5">
      <c r="B1140" s="6" t="s">
        <v>455</v>
      </c>
      <c r="C1140" s="17"/>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c r="AC1140" s="17"/>
      <c r="AD1140" s="17"/>
      <c r="AE1140" s="17"/>
      <c r="AF1140" s="17"/>
    </row>
    <row r="1141" spans="2:32" x14ac:dyDescent="0.5">
      <c r="B1141" s="24" t="s">
        <v>57</v>
      </c>
      <c r="C1141" s="17"/>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c r="AC1141" s="17"/>
      <c r="AD1141" s="17"/>
      <c r="AE1141" s="17"/>
      <c r="AF1141" s="17"/>
    </row>
    <row r="1142" spans="2:32" x14ac:dyDescent="0.5">
      <c r="B1142" t="s">
        <v>439</v>
      </c>
      <c r="C1142" s="17">
        <v>8.0568456774219199E-2</v>
      </c>
      <c r="D1142" s="17">
        <v>0.130759172419216</v>
      </c>
      <c r="E1142" s="17">
        <v>3.2939687326646698E-2</v>
      </c>
      <c r="F1142" s="17"/>
      <c r="G1142" s="17">
        <v>0.190368699625445</v>
      </c>
      <c r="H1142" s="17">
        <v>0.14723278015537999</v>
      </c>
      <c r="I1142" s="17">
        <v>0.12775144077043901</v>
      </c>
      <c r="J1142" s="17">
        <v>7.0121861922215895E-2</v>
      </c>
      <c r="K1142" s="17">
        <v>3.2538653424728697E-2</v>
      </c>
      <c r="L1142" s="17">
        <v>1.86641449223242E-2</v>
      </c>
      <c r="M1142" s="17"/>
      <c r="N1142" s="17">
        <v>0.108871430736822</v>
      </c>
      <c r="O1142" s="17">
        <v>9.1031992695934899E-2</v>
      </c>
      <c r="P1142" s="17">
        <v>4.8826903848834098E-2</v>
      </c>
      <c r="Q1142" s="17">
        <v>0</v>
      </c>
      <c r="R1142" s="17">
        <v>0.107350662983714</v>
      </c>
      <c r="S1142" s="17">
        <v>0</v>
      </c>
      <c r="T1142" s="17">
        <v>4.7082902520420702E-2</v>
      </c>
      <c r="U1142" s="17">
        <v>9.7224533521769393E-2</v>
      </c>
      <c r="V1142" s="17">
        <v>9.0971798258653896E-2</v>
      </c>
      <c r="W1142" s="17">
        <v>9.4690654140150696E-2</v>
      </c>
      <c r="X1142" s="17">
        <v>8.4811329142432404E-2</v>
      </c>
      <c r="Y1142" s="17">
        <v>0.17055273815003399</v>
      </c>
      <c r="Z1142" s="17">
        <v>3.2525377862938902E-2</v>
      </c>
      <c r="AA1142" s="17">
        <v>0.103460601386666</v>
      </c>
      <c r="AB1142" s="17">
        <v>3.51123666898982E-2</v>
      </c>
      <c r="AC1142" s="17">
        <v>8.6841532644087893E-2</v>
      </c>
      <c r="AD1142" s="17"/>
      <c r="AE1142" s="17">
        <v>0.13060727473807701</v>
      </c>
      <c r="AF1142" s="17">
        <v>5.77705673671048E-2</v>
      </c>
    </row>
    <row r="1143" spans="2:32" x14ac:dyDescent="0.5">
      <c r="B1143" t="s">
        <v>440</v>
      </c>
      <c r="C1143" s="17">
        <v>0.22087422102395601</v>
      </c>
      <c r="D1143" s="17">
        <v>0.29652756916938799</v>
      </c>
      <c r="E1143" s="17">
        <v>0.14768583810236299</v>
      </c>
      <c r="F1143" s="17"/>
      <c r="G1143" s="17">
        <v>0.38948110333069202</v>
      </c>
      <c r="H1143" s="17">
        <v>0.380936236158954</v>
      </c>
      <c r="I1143" s="17">
        <v>0.236305743694287</v>
      </c>
      <c r="J1143" s="17">
        <v>0.21115707094608899</v>
      </c>
      <c r="K1143" s="17">
        <v>0.166715908427887</v>
      </c>
      <c r="L1143" s="17">
        <v>0.107413609127987</v>
      </c>
      <c r="M1143" s="17"/>
      <c r="N1143" s="17">
        <v>0.21160456855140999</v>
      </c>
      <c r="O1143" s="17">
        <v>0.27378288687021701</v>
      </c>
      <c r="P1143" s="17">
        <v>0.22102119282039101</v>
      </c>
      <c r="Q1143" s="17">
        <v>0.19831085965321499</v>
      </c>
      <c r="R1143" s="17">
        <v>0.31012752562402801</v>
      </c>
      <c r="S1143" s="17">
        <v>0.193405530583975</v>
      </c>
      <c r="T1143" s="17">
        <v>0.23247562316603099</v>
      </c>
      <c r="U1143" s="17">
        <v>8.9635143169794596E-2</v>
      </c>
      <c r="V1143" s="17">
        <v>0.224222500685443</v>
      </c>
      <c r="W1143" s="17">
        <v>0.21876137885820501</v>
      </c>
      <c r="X1143" s="17">
        <v>9.5491657615337594E-2</v>
      </c>
      <c r="Y1143" s="17">
        <v>0.46085868636969901</v>
      </c>
      <c r="Z1143" s="17">
        <v>0.19065233001258999</v>
      </c>
      <c r="AA1143" s="17">
        <v>0.38280621744464</v>
      </c>
      <c r="AB1143" s="17">
        <v>0.115489886121293</v>
      </c>
      <c r="AC1143" s="17">
        <v>0.19814311410585</v>
      </c>
      <c r="AD1143" s="17"/>
      <c r="AE1143" s="17">
        <v>0.29008687875251798</v>
      </c>
      <c r="AF1143" s="17">
        <v>0.18934065207338799</v>
      </c>
    </row>
    <row r="1144" spans="2:32" x14ac:dyDescent="0.5">
      <c r="B1144" t="s">
        <v>441</v>
      </c>
      <c r="C1144" s="17">
        <v>0.56089996633643702</v>
      </c>
      <c r="D1144" s="17">
        <v>0.48041330277364802</v>
      </c>
      <c r="E1144" s="17">
        <v>0.63789615193007898</v>
      </c>
      <c r="F1144" s="17"/>
      <c r="G1144" s="17">
        <v>0.33302373821449899</v>
      </c>
      <c r="H1144" s="17">
        <v>0.37001646321813503</v>
      </c>
      <c r="I1144" s="17">
        <v>0.50488379983884302</v>
      </c>
      <c r="J1144" s="17">
        <v>0.60218629044042404</v>
      </c>
      <c r="K1144" s="17">
        <v>0.64188309660001397</v>
      </c>
      <c r="L1144" s="17">
        <v>0.69642596460667305</v>
      </c>
      <c r="M1144" s="17"/>
      <c r="N1144" s="17">
        <v>0.53149595308513897</v>
      </c>
      <c r="O1144" s="17">
        <v>0.51981513822043401</v>
      </c>
      <c r="P1144" s="17">
        <v>0.53682177082447202</v>
      </c>
      <c r="Q1144" s="17">
        <v>0.62039439689024101</v>
      </c>
      <c r="R1144" s="17">
        <v>0.47298904016509902</v>
      </c>
      <c r="S1144" s="17">
        <v>0.69241043829374405</v>
      </c>
      <c r="T1144" s="17">
        <v>0.56269593278622498</v>
      </c>
      <c r="U1144" s="17">
        <v>0.68383575003910801</v>
      </c>
      <c r="V1144" s="17">
        <v>0.56227173643396899</v>
      </c>
      <c r="W1144" s="17">
        <v>0.55575319279033197</v>
      </c>
      <c r="X1144" s="17">
        <v>0.63324284316115098</v>
      </c>
      <c r="Y1144" s="17">
        <v>0.23061544576394</v>
      </c>
      <c r="Z1144" s="17">
        <v>0.67312337794018495</v>
      </c>
      <c r="AA1144" s="17">
        <v>0.45100629227043298</v>
      </c>
      <c r="AB1144" s="17">
        <v>0.70740223704873195</v>
      </c>
      <c r="AC1144" s="17">
        <v>0.51018866270307806</v>
      </c>
      <c r="AD1144" s="17"/>
      <c r="AE1144" s="17">
        <v>0.487455167724544</v>
      </c>
      <c r="AF1144" s="17">
        <v>0.59436171592234999</v>
      </c>
    </row>
    <row r="1145" spans="2:32" x14ac:dyDescent="0.5">
      <c r="B1145" t="s">
        <v>442</v>
      </c>
      <c r="C1145" s="17">
        <v>0.13765735586538799</v>
      </c>
      <c r="D1145" s="17">
        <v>9.22999556377474E-2</v>
      </c>
      <c r="E1145" s="17">
        <v>0.18147832264091099</v>
      </c>
      <c r="F1145" s="17"/>
      <c r="G1145" s="17">
        <v>8.7126458829364206E-2</v>
      </c>
      <c r="H1145" s="17">
        <v>0.10181452046753101</v>
      </c>
      <c r="I1145" s="17">
        <v>0.131059015696432</v>
      </c>
      <c r="J1145" s="17">
        <v>0.11653477669127101</v>
      </c>
      <c r="K1145" s="17">
        <v>0.158862341547371</v>
      </c>
      <c r="L1145" s="17">
        <v>0.17749628134301601</v>
      </c>
      <c r="M1145" s="17"/>
      <c r="N1145" s="17">
        <v>0.14802804762662899</v>
      </c>
      <c r="O1145" s="17">
        <v>0.115369982213414</v>
      </c>
      <c r="P1145" s="17">
        <v>0.19333013250630299</v>
      </c>
      <c r="Q1145" s="17">
        <v>0.181294743456545</v>
      </c>
      <c r="R1145" s="17">
        <v>0.109532771227159</v>
      </c>
      <c r="S1145" s="17">
        <v>0.11418403112228</v>
      </c>
      <c r="T1145" s="17">
        <v>0.15774554152732301</v>
      </c>
      <c r="U1145" s="17">
        <v>0.12930457326932801</v>
      </c>
      <c r="V1145" s="17">
        <v>0.122533964621934</v>
      </c>
      <c r="W1145" s="17">
        <v>0.130794774211313</v>
      </c>
      <c r="X1145" s="17">
        <v>0.18645417008107901</v>
      </c>
      <c r="Y1145" s="17">
        <v>0.137973129716328</v>
      </c>
      <c r="Z1145" s="17">
        <v>0.10369891418428601</v>
      </c>
      <c r="AA1145" s="17">
        <v>6.27268888982601E-2</v>
      </c>
      <c r="AB1145" s="17">
        <v>0.141995510140076</v>
      </c>
      <c r="AC1145" s="17">
        <v>0.20482669054698499</v>
      </c>
      <c r="AD1145" s="17"/>
      <c r="AE1145" s="17">
        <v>9.1850678784859793E-2</v>
      </c>
      <c r="AF1145" s="17">
        <v>0.15852706463715799</v>
      </c>
    </row>
    <row r="1146" spans="2:32" x14ac:dyDescent="0.5">
      <c r="C1146" s="17"/>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c r="AC1146" s="17"/>
      <c r="AD1146" s="17"/>
      <c r="AE1146" s="17"/>
      <c r="AF1146" s="17"/>
    </row>
    <row r="1147" spans="2:32" x14ac:dyDescent="0.5">
      <c r="B1147" s="6" t="s">
        <v>456</v>
      </c>
      <c r="C1147" s="17"/>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c r="AC1147" s="17"/>
      <c r="AD1147" s="17"/>
      <c r="AE1147" s="17"/>
      <c r="AF1147" s="17"/>
    </row>
    <row r="1148" spans="2:32" x14ac:dyDescent="0.5">
      <c r="B1148" s="24" t="s">
        <v>57</v>
      </c>
      <c r="C1148" s="17"/>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c r="AC1148" s="17"/>
      <c r="AD1148" s="17"/>
      <c r="AE1148" s="17"/>
      <c r="AF1148" s="17"/>
    </row>
    <row r="1149" spans="2:32" x14ac:dyDescent="0.5">
      <c r="B1149" t="s">
        <v>439</v>
      </c>
      <c r="C1149" s="17">
        <v>3.1285839783858002E-2</v>
      </c>
      <c r="D1149" s="17">
        <v>4.7759460917257801E-2</v>
      </c>
      <c r="E1149" s="17">
        <v>1.56710175227893E-2</v>
      </c>
      <c r="F1149" s="17"/>
      <c r="G1149" s="17">
        <v>8.5249036381148405E-2</v>
      </c>
      <c r="H1149" s="17">
        <v>3.4070867591014201E-2</v>
      </c>
      <c r="I1149" s="17">
        <v>8.2808338636543299E-2</v>
      </c>
      <c r="J1149" s="17">
        <v>1.5911227752198099E-2</v>
      </c>
      <c r="K1149" s="17">
        <v>1.46773030830528E-2</v>
      </c>
      <c r="L1149" s="17">
        <v>3.5998493353211298E-3</v>
      </c>
      <c r="M1149" s="17"/>
      <c r="N1149" s="17">
        <v>2.78281443663249E-2</v>
      </c>
      <c r="O1149" s="17">
        <v>4.5961837620965701E-2</v>
      </c>
      <c r="P1149" s="17">
        <v>0</v>
      </c>
      <c r="Q1149" s="17">
        <v>6.18164873007215E-2</v>
      </c>
      <c r="R1149" s="17">
        <v>0</v>
      </c>
      <c r="S1149" s="17">
        <v>4.0431946195315399E-2</v>
      </c>
      <c r="T1149" s="17">
        <v>2.1523726118777502E-2</v>
      </c>
      <c r="U1149" s="17">
        <v>4.8612266760884697E-2</v>
      </c>
      <c r="V1149" s="17">
        <v>2.81044884506997E-2</v>
      </c>
      <c r="W1149" s="17">
        <v>2.6009877538418501E-2</v>
      </c>
      <c r="X1149" s="17">
        <v>5.8125536897489199E-2</v>
      </c>
      <c r="Y1149" s="17">
        <v>0</v>
      </c>
      <c r="Z1149" s="17">
        <v>3.88176012966477E-2</v>
      </c>
      <c r="AA1149" s="17">
        <v>3.6070439834519602E-2</v>
      </c>
      <c r="AB1149" s="17">
        <v>0</v>
      </c>
      <c r="AC1149" s="17">
        <v>3.7979057224860398E-2</v>
      </c>
      <c r="AD1149" s="17"/>
      <c r="AE1149" s="17">
        <v>3.1691123020607503E-2</v>
      </c>
      <c r="AF1149" s="17">
        <v>3.1101191089385499E-2</v>
      </c>
    </row>
    <row r="1150" spans="2:32" x14ac:dyDescent="0.5">
      <c r="B1150" t="s">
        <v>440</v>
      </c>
      <c r="C1150" s="17">
        <v>0.116949998436827</v>
      </c>
      <c r="D1150" s="17">
        <v>0.14257719565653099</v>
      </c>
      <c r="E1150" s="17">
        <v>8.9211112461177605E-2</v>
      </c>
      <c r="F1150" s="17"/>
      <c r="G1150" s="17">
        <v>0.22499901982831699</v>
      </c>
      <c r="H1150" s="17">
        <v>0.17624115413765601</v>
      </c>
      <c r="I1150" s="17">
        <v>0.152648029039677</v>
      </c>
      <c r="J1150" s="17">
        <v>8.2454846595725897E-2</v>
      </c>
      <c r="K1150" s="17">
        <v>8.2950017011677105E-2</v>
      </c>
      <c r="L1150" s="17">
        <v>7.1738745242201904E-2</v>
      </c>
      <c r="M1150" s="17"/>
      <c r="N1150" s="17">
        <v>0.10706825824038101</v>
      </c>
      <c r="O1150" s="17">
        <v>0.14319946417721299</v>
      </c>
      <c r="P1150" s="17">
        <v>8.5484123405365306E-2</v>
      </c>
      <c r="Q1150" s="17">
        <v>9.8898996772994102E-2</v>
      </c>
      <c r="R1150" s="17">
        <v>0.107350662983714</v>
      </c>
      <c r="S1150" s="17">
        <v>0.14562930062948801</v>
      </c>
      <c r="T1150" s="17">
        <v>8.8530451919922495E-2</v>
      </c>
      <c r="U1150" s="17">
        <v>4.4418295021197998E-2</v>
      </c>
      <c r="V1150" s="17">
        <v>9.3013780108308505E-2</v>
      </c>
      <c r="W1150" s="17">
        <v>0.107308964219145</v>
      </c>
      <c r="X1150" s="17">
        <v>0.17388107801222</v>
      </c>
      <c r="Y1150" s="17">
        <v>0.32127379969463099</v>
      </c>
      <c r="Z1150" s="17">
        <v>5.9455841676862298E-2</v>
      </c>
      <c r="AA1150" s="17">
        <v>0.15946237836821101</v>
      </c>
      <c r="AB1150" s="17">
        <v>0.15239631083038899</v>
      </c>
      <c r="AC1150" s="17">
        <v>0.18209783637139401</v>
      </c>
      <c r="AD1150" s="17"/>
      <c r="AE1150" s="17">
        <v>0.13978877542014401</v>
      </c>
      <c r="AF1150" s="17">
        <v>0.10654455855941999</v>
      </c>
    </row>
    <row r="1151" spans="2:32" x14ac:dyDescent="0.5">
      <c r="B1151" t="s">
        <v>441</v>
      </c>
      <c r="C1151" s="17">
        <v>0.52504539237561099</v>
      </c>
      <c r="D1151" s="17">
        <v>0.50630174647996196</v>
      </c>
      <c r="E1151" s="17">
        <v>0.54488646599951496</v>
      </c>
      <c r="F1151" s="17"/>
      <c r="G1151" s="17">
        <v>0.52824225801584601</v>
      </c>
      <c r="H1151" s="17">
        <v>0.52687805737451199</v>
      </c>
      <c r="I1151" s="17">
        <v>0.42430416129120502</v>
      </c>
      <c r="J1151" s="17">
        <v>0.56775360874618697</v>
      </c>
      <c r="K1151" s="17">
        <v>0.55260492958845098</v>
      </c>
      <c r="L1151" s="17">
        <v>0.53386646762873502</v>
      </c>
      <c r="M1151" s="17"/>
      <c r="N1151" s="17">
        <v>0.51426216184580598</v>
      </c>
      <c r="O1151" s="17">
        <v>0.50189270283826803</v>
      </c>
      <c r="P1151" s="17">
        <v>0.49424430786805201</v>
      </c>
      <c r="Q1151" s="17">
        <v>0.50787467111191598</v>
      </c>
      <c r="R1151" s="17">
        <v>0.57687897175518899</v>
      </c>
      <c r="S1151" s="17">
        <v>0.58792030853113697</v>
      </c>
      <c r="T1151" s="17">
        <v>0.46623474859488101</v>
      </c>
      <c r="U1151" s="17">
        <v>0.55189990188606697</v>
      </c>
      <c r="V1151" s="17">
        <v>0.65519421562178404</v>
      </c>
      <c r="W1151" s="17">
        <v>0.53276204544682704</v>
      </c>
      <c r="X1151" s="17">
        <v>0.47608316267649903</v>
      </c>
      <c r="Y1151" s="17">
        <v>0.310253678352298</v>
      </c>
      <c r="Z1151" s="17">
        <v>0.64555392462706596</v>
      </c>
      <c r="AA1151" s="17">
        <v>0.44188172164887501</v>
      </c>
      <c r="AB1151" s="17">
        <v>0.55007532973771101</v>
      </c>
      <c r="AC1151" s="17">
        <v>0.34581096909460401</v>
      </c>
      <c r="AD1151" s="17"/>
      <c r="AE1151" s="17">
        <v>0.51534066484450403</v>
      </c>
      <c r="AF1151" s="17">
        <v>0.52946690579225797</v>
      </c>
    </row>
    <row r="1152" spans="2:32" x14ac:dyDescent="0.5">
      <c r="B1152" t="s">
        <v>442</v>
      </c>
      <c r="C1152" s="17">
        <v>0.32671876940370398</v>
      </c>
      <c r="D1152" s="17">
        <v>0.30336159694624998</v>
      </c>
      <c r="E1152" s="17">
        <v>0.35023140401651798</v>
      </c>
      <c r="F1152" s="17"/>
      <c r="G1152" s="17">
        <v>0.16150968577468899</v>
      </c>
      <c r="H1152" s="17">
        <v>0.26280992089681698</v>
      </c>
      <c r="I1152" s="17">
        <v>0.34023947103257501</v>
      </c>
      <c r="J1152" s="17">
        <v>0.33388031690588899</v>
      </c>
      <c r="K1152" s="17">
        <v>0.349767750316819</v>
      </c>
      <c r="L1152" s="17">
        <v>0.39079493779374203</v>
      </c>
      <c r="M1152" s="17"/>
      <c r="N1152" s="17">
        <v>0.35084143554748798</v>
      </c>
      <c r="O1152" s="17">
        <v>0.30894599536355299</v>
      </c>
      <c r="P1152" s="17">
        <v>0.420271568726582</v>
      </c>
      <c r="Q1152" s="17">
        <v>0.33140984481436803</v>
      </c>
      <c r="R1152" s="17">
        <v>0.31577036526109697</v>
      </c>
      <c r="S1152" s="17">
        <v>0.22601844464406001</v>
      </c>
      <c r="T1152" s="17">
        <v>0.423711073366419</v>
      </c>
      <c r="U1152" s="17">
        <v>0.35506953633185101</v>
      </c>
      <c r="V1152" s="17">
        <v>0.22368751581920701</v>
      </c>
      <c r="W1152" s="17">
        <v>0.33391911279560899</v>
      </c>
      <c r="X1152" s="17">
        <v>0.291910222413792</v>
      </c>
      <c r="Y1152" s="17">
        <v>0.36847252195307101</v>
      </c>
      <c r="Z1152" s="17">
        <v>0.25617263239942401</v>
      </c>
      <c r="AA1152" s="17">
        <v>0.36258546014839499</v>
      </c>
      <c r="AB1152" s="17">
        <v>0.29752835943190098</v>
      </c>
      <c r="AC1152" s="17">
        <v>0.434112137309142</v>
      </c>
      <c r="AD1152" s="17"/>
      <c r="AE1152" s="17">
        <v>0.31317943671474402</v>
      </c>
      <c r="AF1152" s="17">
        <v>0.33288734455893598</v>
      </c>
    </row>
    <row r="1153" spans="2:32" x14ac:dyDescent="0.5">
      <c r="C1153" s="17"/>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c r="AC1153" s="17"/>
      <c r="AD1153" s="17"/>
      <c r="AE1153" s="17"/>
      <c r="AF1153" s="17"/>
    </row>
    <row r="1154" spans="2:32" x14ac:dyDescent="0.5">
      <c r="B1154" s="6" t="s">
        <v>461</v>
      </c>
      <c r="C1154" s="17"/>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c r="AC1154" s="17"/>
      <c r="AD1154" s="17"/>
      <c r="AE1154" s="17"/>
      <c r="AF1154" s="17"/>
    </row>
    <row r="1155" spans="2:32" x14ac:dyDescent="0.5">
      <c r="B1155" s="24" t="s">
        <v>57</v>
      </c>
      <c r="C1155" s="17"/>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c r="AC1155" s="17"/>
      <c r="AD1155" s="17"/>
      <c r="AE1155" s="17"/>
      <c r="AF1155" s="17"/>
    </row>
    <row r="1156" spans="2:32" x14ac:dyDescent="0.5">
      <c r="B1156" t="s">
        <v>457</v>
      </c>
      <c r="C1156" s="17">
        <v>0.24077424008388101</v>
      </c>
      <c r="D1156" s="17">
        <v>0.32213394106820897</v>
      </c>
      <c r="E1156" s="17">
        <v>0.16027481593258899</v>
      </c>
      <c r="F1156" s="17"/>
      <c r="G1156" s="17">
        <v>0.429831670632635</v>
      </c>
      <c r="H1156" s="17">
        <v>0.39521938314273802</v>
      </c>
      <c r="I1156" s="17">
        <v>0.30780474973490202</v>
      </c>
      <c r="J1156" s="17">
        <v>0.211264269054936</v>
      </c>
      <c r="K1156" s="17">
        <v>0.189507524653659</v>
      </c>
      <c r="L1156" s="17">
        <v>0.104916430041568</v>
      </c>
      <c r="M1156" s="17"/>
      <c r="N1156" s="17">
        <v>0.275960829367699</v>
      </c>
      <c r="O1156" s="17">
        <v>0.31032163156556702</v>
      </c>
      <c r="P1156" s="17">
        <v>0.25123487687260099</v>
      </c>
      <c r="Q1156" s="17">
        <v>0.261042486387977</v>
      </c>
      <c r="R1156" s="17">
        <v>0.177823808641658</v>
      </c>
      <c r="S1156" s="17">
        <v>0.23552172058471299</v>
      </c>
      <c r="T1156" s="17">
        <v>0.189835476061713</v>
      </c>
      <c r="U1156" s="17">
        <v>0.20227675539828699</v>
      </c>
      <c r="V1156" s="17">
        <v>0.21453682393467699</v>
      </c>
      <c r="W1156" s="17">
        <v>0.24266877610979401</v>
      </c>
      <c r="X1156" s="17">
        <v>0.170340524842503</v>
      </c>
      <c r="Y1156" s="17">
        <v>0.40035984804681501</v>
      </c>
      <c r="Z1156" s="17">
        <v>0.144951033982683</v>
      </c>
      <c r="AA1156" s="17">
        <v>0.23870119767057299</v>
      </c>
      <c r="AB1156" s="17">
        <v>0.122732865439108</v>
      </c>
      <c r="AC1156" s="17">
        <v>0.27818144154984198</v>
      </c>
      <c r="AD1156" s="17"/>
      <c r="AE1156" s="17">
        <v>0.32934087724880301</v>
      </c>
      <c r="AF1156" s="17">
        <v>0.20042291922126099</v>
      </c>
    </row>
    <row r="1157" spans="2:32" x14ac:dyDescent="0.5">
      <c r="B1157" t="s">
        <v>458</v>
      </c>
      <c r="C1157" s="17">
        <v>0.37367016664943797</v>
      </c>
      <c r="D1157" s="17">
        <v>0.36035667298860202</v>
      </c>
      <c r="E1157" s="17">
        <v>0.38776587136720098</v>
      </c>
      <c r="F1157" s="17"/>
      <c r="G1157" s="17">
        <v>0.36761174176026201</v>
      </c>
      <c r="H1157" s="17">
        <v>0.36771858163833199</v>
      </c>
      <c r="I1157" s="17">
        <v>0.40795785791304001</v>
      </c>
      <c r="J1157" s="17">
        <v>0.38018817832149399</v>
      </c>
      <c r="K1157" s="17">
        <v>0.353433404581038</v>
      </c>
      <c r="L1157" s="17">
        <v>0.36968806593725001</v>
      </c>
      <c r="M1157" s="17"/>
      <c r="N1157" s="17">
        <v>0.337193799644952</v>
      </c>
      <c r="O1157" s="17">
        <v>0.42696853341098601</v>
      </c>
      <c r="P1157" s="17">
        <v>0.32555379798136103</v>
      </c>
      <c r="Q1157" s="17">
        <v>0.280539162076622</v>
      </c>
      <c r="R1157" s="17">
        <v>0.32082112836420101</v>
      </c>
      <c r="S1157" s="17">
        <v>0.42573126148284002</v>
      </c>
      <c r="T1157" s="17">
        <v>0.340160510809496</v>
      </c>
      <c r="U1157" s="17">
        <v>0.34988033468802698</v>
      </c>
      <c r="V1157" s="17">
        <v>0.407733918438416</v>
      </c>
      <c r="W1157" s="17">
        <v>0.38613368896829697</v>
      </c>
      <c r="X1157" s="17">
        <v>0.35362178730556898</v>
      </c>
      <c r="Y1157" s="17">
        <v>0.45460687388236498</v>
      </c>
      <c r="Z1157" s="17">
        <v>0.24831806079221599</v>
      </c>
      <c r="AA1157" s="17">
        <v>0.41486082239064798</v>
      </c>
      <c r="AB1157" s="17">
        <v>0.46718950028586598</v>
      </c>
      <c r="AC1157" s="17">
        <v>0.35465783997078298</v>
      </c>
      <c r="AD1157" s="17"/>
      <c r="AE1157" s="17">
        <v>0.421077342563344</v>
      </c>
      <c r="AF1157" s="17">
        <v>0.352071264086043</v>
      </c>
    </row>
    <row r="1158" spans="2:32" x14ac:dyDescent="0.5">
      <c r="B1158" t="s">
        <v>459</v>
      </c>
      <c r="C1158" s="17">
        <v>0.347180365147294</v>
      </c>
      <c r="D1158" s="17">
        <v>0.28622376983826398</v>
      </c>
      <c r="E1158" s="17">
        <v>0.40667224296559401</v>
      </c>
      <c r="F1158" s="17"/>
      <c r="G1158" s="17">
        <v>0.18044806744522701</v>
      </c>
      <c r="H1158" s="17">
        <v>0.197797064467789</v>
      </c>
      <c r="I1158" s="17">
        <v>0.22653603805405501</v>
      </c>
      <c r="J1158" s="17">
        <v>0.36939051880241502</v>
      </c>
      <c r="K1158" s="17">
        <v>0.43495360302771502</v>
      </c>
      <c r="L1158" s="17">
        <v>0.482171894677698</v>
      </c>
      <c r="M1158" s="17"/>
      <c r="N1158" s="17">
        <v>0.35492863008145598</v>
      </c>
      <c r="O1158" s="17">
        <v>0.244665264816502</v>
      </c>
      <c r="P1158" s="17">
        <v>0.403162558433174</v>
      </c>
      <c r="Q1158" s="17">
        <v>0.37139668052450903</v>
      </c>
      <c r="R1158" s="17">
        <v>0.50135506299414201</v>
      </c>
      <c r="S1158" s="17">
        <v>0.33874701793244599</v>
      </c>
      <c r="T1158" s="17">
        <v>0.37480205563543401</v>
      </c>
      <c r="U1158" s="17">
        <v>0.399921598306479</v>
      </c>
      <c r="V1158" s="17">
        <v>0.36533282567905201</v>
      </c>
      <c r="W1158" s="17">
        <v>0.32873050131255599</v>
      </c>
      <c r="X1158" s="17">
        <v>0.43846968346124199</v>
      </c>
      <c r="Y1158" s="17">
        <v>0.14503327807081901</v>
      </c>
      <c r="Z1158" s="17">
        <v>0.51659089036913297</v>
      </c>
      <c r="AA1158" s="17">
        <v>0.28378766419314699</v>
      </c>
      <c r="AB1158" s="17">
        <v>0.37120021550124399</v>
      </c>
      <c r="AC1158" s="17">
        <v>0.36716071847937498</v>
      </c>
      <c r="AD1158" s="17"/>
      <c r="AE1158" s="17">
        <v>0.220133255287871</v>
      </c>
      <c r="AF1158" s="17">
        <v>0.40506354620406199</v>
      </c>
    </row>
    <row r="1159" spans="2:32" x14ac:dyDescent="0.5">
      <c r="B1159" t="s">
        <v>442</v>
      </c>
      <c r="C1159" s="17">
        <v>3.83752281193862E-2</v>
      </c>
      <c r="D1159" s="17">
        <v>3.1285616104924301E-2</v>
      </c>
      <c r="E1159" s="17">
        <v>4.5287069734616298E-2</v>
      </c>
      <c r="F1159" s="17"/>
      <c r="G1159" s="17">
        <v>2.2108520161876699E-2</v>
      </c>
      <c r="H1159" s="17">
        <v>3.9264970751141798E-2</v>
      </c>
      <c r="I1159" s="17">
        <v>5.7701354298003799E-2</v>
      </c>
      <c r="J1159" s="17">
        <v>3.9157033821156199E-2</v>
      </c>
      <c r="K1159" s="17">
        <v>2.21054677375883E-2</v>
      </c>
      <c r="L1159" s="17">
        <v>4.3223609343484001E-2</v>
      </c>
      <c r="M1159" s="17"/>
      <c r="N1159" s="17">
        <v>3.1916740905893602E-2</v>
      </c>
      <c r="O1159" s="17">
        <v>1.80445702069447E-2</v>
      </c>
      <c r="P1159" s="17">
        <v>2.0048766712863299E-2</v>
      </c>
      <c r="Q1159" s="17">
        <v>8.7021671010892601E-2</v>
      </c>
      <c r="R1159" s="17">
        <v>0</v>
      </c>
      <c r="S1159" s="17">
        <v>0</v>
      </c>
      <c r="T1159" s="17">
        <v>9.5201957493357095E-2</v>
      </c>
      <c r="U1159" s="17">
        <v>4.7921311607206397E-2</v>
      </c>
      <c r="V1159" s="17">
        <v>1.23964319478547E-2</v>
      </c>
      <c r="W1159" s="17">
        <v>4.2467033609353E-2</v>
      </c>
      <c r="X1159" s="17">
        <v>3.7568004390686298E-2</v>
      </c>
      <c r="Y1159" s="17">
        <v>0</v>
      </c>
      <c r="Z1159" s="17">
        <v>9.0140014855969106E-2</v>
      </c>
      <c r="AA1159" s="17">
        <v>6.2650315745632998E-2</v>
      </c>
      <c r="AB1159" s="17">
        <v>3.88774187737813E-2</v>
      </c>
      <c r="AC1159" s="17">
        <v>0</v>
      </c>
      <c r="AD1159" s="17"/>
      <c r="AE1159" s="17">
        <v>2.94485248999828E-2</v>
      </c>
      <c r="AF1159" s="17">
        <v>4.2442270488633999E-2</v>
      </c>
    </row>
    <row r="1160" spans="2:32" x14ac:dyDescent="0.5">
      <c r="C1160" s="17"/>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c r="AC1160" s="17"/>
      <c r="AD1160" s="17"/>
      <c r="AE1160" s="17"/>
      <c r="AF1160" s="17"/>
    </row>
    <row r="1161" spans="2:32" x14ac:dyDescent="0.5">
      <c r="B1161" s="6" t="s">
        <v>462</v>
      </c>
      <c r="C1161" s="17"/>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c r="AC1161" s="17"/>
      <c r="AD1161" s="17"/>
      <c r="AE1161" s="17"/>
      <c r="AF1161" s="17"/>
    </row>
    <row r="1162" spans="2:32" x14ac:dyDescent="0.5">
      <c r="B1162" s="24" t="s">
        <v>57</v>
      </c>
      <c r="C1162" s="17"/>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c r="AC1162" s="17"/>
      <c r="AD1162" s="17"/>
      <c r="AE1162" s="17"/>
      <c r="AF1162" s="17"/>
    </row>
    <row r="1163" spans="2:32" x14ac:dyDescent="0.5">
      <c r="B1163" t="s">
        <v>457</v>
      </c>
      <c r="C1163" s="17">
        <v>7.8137929936830094E-2</v>
      </c>
      <c r="D1163" s="17">
        <v>0.118774100064701</v>
      </c>
      <c r="E1163" s="17">
        <v>3.7859128073498199E-2</v>
      </c>
      <c r="F1163" s="17"/>
      <c r="G1163" s="17">
        <v>0.21002987471991599</v>
      </c>
      <c r="H1163" s="17">
        <v>0.12026002634452899</v>
      </c>
      <c r="I1163" s="17">
        <v>0.127925583849582</v>
      </c>
      <c r="J1163" s="17">
        <v>7.0859837150963598E-2</v>
      </c>
      <c r="K1163" s="17">
        <v>4.02971168782617E-2</v>
      </c>
      <c r="L1163" s="17">
        <v>1.2312956241751299E-2</v>
      </c>
      <c r="M1163" s="17"/>
      <c r="N1163" s="17">
        <v>7.5870950887630906E-2</v>
      </c>
      <c r="O1163" s="17">
        <v>0.105726095894192</v>
      </c>
      <c r="P1163" s="17">
        <v>3.8138079045639497E-2</v>
      </c>
      <c r="Q1163" s="17">
        <v>3.4186573712244997E-2</v>
      </c>
      <c r="R1163" s="17">
        <v>0.19281756907959299</v>
      </c>
      <c r="S1163" s="17">
        <v>3.5522024293798998E-2</v>
      </c>
      <c r="T1163" s="17">
        <v>6.05388884827847E-2</v>
      </c>
      <c r="U1163" s="17">
        <v>9.7224533521769393E-2</v>
      </c>
      <c r="V1163" s="17">
        <v>7.32125123503512E-2</v>
      </c>
      <c r="W1163" s="17">
        <v>9.5507745619356404E-2</v>
      </c>
      <c r="X1163" s="17">
        <v>5.5902960676719897E-2</v>
      </c>
      <c r="Y1163" s="17">
        <v>8.4418386220739897E-2</v>
      </c>
      <c r="Z1163" s="17">
        <v>3.6524285860194801E-2</v>
      </c>
      <c r="AA1163" s="17">
        <v>0.103460601386666</v>
      </c>
      <c r="AB1163" s="17">
        <v>0</v>
      </c>
      <c r="AC1163" s="17">
        <v>0.14988147017777001</v>
      </c>
      <c r="AD1163" s="17"/>
      <c r="AE1163" s="17">
        <v>0.115938789586381</v>
      </c>
      <c r="AF1163" s="17">
        <v>6.0915704215855598E-2</v>
      </c>
    </row>
    <row r="1164" spans="2:32" x14ac:dyDescent="0.5">
      <c r="B1164" t="s">
        <v>458</v>
      </c>
      <c r="C1164" s="17">
        <v>0.23366428165016401</v>
      </c>
      <c r="D1164" s="17">
        <v>0.27983538665253099</v>
      </c>
      <c r="E1164" s="17">
        <v>0.19044032776539099</v>
      </c>
      <c r="F1164" s="17"/>
      <c r="G1164" s="17">
        <v>0.39222088244040998</v>
      </c>
      <c r="H1164" s="17">
        <v>0.31674997387290199</v>
      </c>
      <c r="I1164" s="17">
        <v>0.309420093261353</v>
      </c>
      <c r="J1164" s="17">
        <v>0.197054216525089</v>
      </c>
      <c r="K1164" s="17">
        <v>0.1657495300448</v>
      </c>
      <c r="L1164" s="17">
        <v>0.16005418571215299</v>
      </c>
      <c r="M1164" s="17"/>
      <c r="N1164" s="17">
        <v>0.26771656805815303</v>
      </c>
      <c r="O1164" s="17">
        <v>0.27583179254881401</v>
      </c>
      <c r="P1164" s="17">
        <v>0.26240183198295403</v>
      </c>
      <c r="Q1164" s="17">
        <v>0.230139779786981</v>
      </c>
      <c r="R1164" s="17">
        <v>0.107350662983714</v>
      </c>
      <c r="S1164" s="17">
        <v>0.22863687943184899</v>
      </c>
      <c r="T1164" s="17">
        <v>0.153260575292895</v>
      </c>
      <c r="U1164" s="17">
        <v>0.17244380807755499</v>
      </c>
      <c r="V1164" s="17">
        <v>0.25798672036758002</v>
      </c>
      <c r="W1164" s="17">
        <v>0.200678954535323</v>
      </c>
      <c r="X1164" s="17">
        <v>0.21150345769557799</v>
      </c>
      <c r="Y1164" s="17">
        <v>0.23513944776533699</v>
      </c>
      <c r="Z1164" s="17">
        <v>0.212108647563269</v>
      </c>
      <c r="AA1164" s="17">
        <v>0.275351240639366</v>
      </c>
      <c r="AB1164" s="17">
        <v>0.32834316456573598</v>
      </c>
      <c r="AC1164" s="17">
        <v>0.176810052998923</v>
      </c>
      <c r="AD1164" s="17"/>
      <c r="AE1164" s="17">
        <v>0.304385699329843</v>
      </c>
      <c r="AF1164" s="17">
        <v>0.201443315516628</v>
      </c>
    </row>
    <row r="1165" spans="2:32" x14ac:dyDescent="0.5">
      <c r="B1165" t="s">
        <v>459</v>
      </c>
      <c r="C1165" s="17">
        <v>0.63450656197297794</v>
      </c>
      <c r="D1165" s="17">
        <v>0.55975022125437202</v>
      </c>
      <c r="E1165" s="17">
        <v>0.70630325613758305</v>
      </c>
      <c r="F1165" s="17"/>
      <c r="G1165" s="17">
        <v>0.337866313962005</v>
      </c>
      <c r="H1165" s="17">
        <v>0.51405225980449099</v>
      </c>
      <c r="I1165" s="17">
        <v>0.49877561500100198</v>
      </c>
      <c r="J1165" s="17">
        <v>0.67374749009581203</v>
      </c>
      <c r="K1165" s="17">
        <v>0.75684183369885005</v>
      </c>
      <c r="L1165" s="17">
        <v>0.77047115667258304</v>
      </c>
      <c r="M1165" s="17"/>
      <c r="N1165" s="17">
        <v>0.64044013736078897</v>
      </c>
      <c r="O1165" s="17">
        <v>0.58779743116624406</v>
      </c>
      <c r="P1165" s="17">
        <v>0.61818847056851101</v>
      </c>
      <c r="Q1165" s="17">
        <v>0.61785564446288999</v>
      </c>
      <c r="R1165" s="17">
        <v>0.59029899670953401</v>
      </c>
      <c r="S1165" s="17">
        <v>0.73584109627435201</v>
      </c>
      <c r="T1165" s="17">
        <v>0.72835918659925203</v>
      </c>
      <c r="U1165" s="17">
        <v>0.63872419751074805</v>
      </c>
      <c r="V1165" s="17">
        <v>0.612398238967927</v>
      </c>
      <c r="W1165" s="17">
        <v>0.63829136203419601</v>
      </c>
      <c r="X1165" s="17">
        <v>0.65931131617210303</v>
      </c>
      <c r="Y1165" s="17">
        <v>0.68044216601392304</v>
      </c>
      <c r="Z1165" s="17">
        <v>0.66122705172056695</v>
      </c>
      <c r="AA1165" s="17">
        <v>0.52676837100830898</v>
      </c>
      <c r="AB1165" s="17">
        <v>0.59856376830875702</v>
      </c>
      <c r="AC1165" s="17">
        <v>0.67330847682330697</v>
      </c>
      <c r="AD1165" s="17"/>
      <c r="AE1165" s="17">
        <v>0.53658231633309295</v>
      </c>
      <c r="AF1165" s="17">
        <v>0.67912124739551605</v>
      </c>
    </row>
    <row r="1166" spans="2:32" x14ac:dyDescent="0.5">
      <c r="B1166" t="s">
        <v>442</v>
      </c>
      <c r="C1166" s="17">
        <v>5.3691226440028203E-2</v>
      </c>
      <c r="D1166" s="17">
        <v>4.1640292028396003E-2</v>
      </c>
      <c r="E1166" s="17">
        <v>6.5397288023527997E-2</v>
      </c>
      <c r="F1166" s="17"/>
      <c r="G1166" s="17">
        <v>5.9882928877668502E-2</v>
      </c>
      <c r="H1166" s="17">
        <v>4.89377399780778E-2</v>
      </c>
      <c r="I1166" s="17">
        <v>6.3878707888062894E-2</v>
      </c>
      <c r="J1166" s="17">
        <v>5.8338456228135403E-2</v>
      </c>
      <c r="K1166" s="17">
        <v>3.7111519378088202E-2</v>
      </c>
      <c r="L1166" s="17">
        <v>5.7161701373511897E-2</v>
      </c>
      <c r="M1166" s="17"/>
      <c r="N1166" s="17">
        <v>1.5972343693426701E-2</v>
      </c>
      <c r="O1166" s="17">
        <v>3.06446803907496E-2</v>
      </c>
      <c r="P1166" s="17">
        <v>8.1271618402895901E-2</v>
      </c>
      <c r="Q1166" s="17">
        <v>0.11781800203788501</v>
      </c>
      <c r="R1166" s="17">
        <v>0.109532771227159</v>
      </c>
      <c r="S1166" s="17">
        <v>0</v>
      </c>
      <c r="T1166" s="17">
        <v>5.7841349625067602E-2</v>
      </c>
      <c r="U1166" s="17">
        <v>9.1607460889926703E-2</v>
      </c>
      <c r="V1166" s="17">
        <v>5.6402528314141998E-2</v>
      </c>
      <c r="W1166" s="17">
        <v>6.5521937811124295E-2</v>
      </c>
      <c r="X1166" s="17">
        <v>7.3282265455599793E-2</v>
      </c>
      <c r="Y1166" s="17">
        <v>0</v>
      </c>
      <c r="Z1166" s="17">
        <v>9.0140014855969106E-2</v>
      </c>
      <c r="AA1166" s="17">
        <v>9.4419786965659502E-2</v>
      </c>
      <c r="AB1166" s="17">
        <v>7.3093067125506603E-2</v>
      </c>
      <c r="AC1166" s="17">
        <v>0</v>
      </c>
      <c r="AD1166" s="17"/>
      <c r="AE1166" s="17">
        <v>4.3093194750683503E-2</v>
      </c>
      <c r="AF1166" s="17">
        <v>5.85197328720004E-2</v>
      </c>
    </row>
    <row r="1167" spans="2:32" x14ac:dyDescent="0.5">
      <c r="C1167" s="17"/>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c r="AC1167" s="17"/>
      <c r="AD1167" s="17"/>
      <c r="AE1167" s="17"/>
      <c r="AF1167" s="17"/>
    </row>
    <row r="1168" spans="2:32" x14ac:dyDescent="0.5">
      <c r="B1168" s="6" t="s">
        <v>463</v>
      </c>
      <c r="C1168" s="17"/>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c r="AC1168" s="17"/>
      <c r="AD1168" s="17"/>
      <c r="AE1168" s="17"/>
      <c r="AF1168" s="17"/>
    </row>
    <row r="1169" spans="2:32" x14ac:dyDescent="0.5">
      <c r="B1169" s="24" t="s">
        <v>57</v>
      </c>
      <c r="C1169" s="17"/>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c r="AC1169" s="17"/>
      <c r="AD1169" s="17"/>
      <c r="AE1169" s="17"/>
      <c r="AF1169" s="17"/>
    </row>
    <row r="1170" spans="2:32" x14ac:dyDescent="0.5">
      <c r="B1170" t="s">
        <v>457</v>
      </c>
      <c r="C1170" s="17">
        <v>8.4879835598276596E-2</v>
      </c>
      <c r="D1170" s="17">
        <v>0.123247210584139</v>
      </c>
      <c r="E1170" s="17">
        <v>4.6792443869268702E-2</v>
      </c>
      <c r="F1170" s="17"/>
      <c r="G1170" s="17">
        <v>0.27005306654584399</v>
      </c>
      <c r="H1170" s="17">
        <v>0.11124689122796701</v>
      </c>
      <c r="I1170" s="17">
        <v>8.9307245592207402E-2</v>
      </c>
      <c r="J1170" s="17">
        <v>8.9162013888938602E-2</v>
      </c>
      <c r="K1170" s="17">
        <v>3.5127181333640303E-2</v>
      </c>
      <c r="L1170" s="17">
        <v>3.6789476118437602E-2</v>
      </c>
      <c r="M1170" s="17"/>
      <c r="N1170" s="17">
        <v>8.5095939609141302E-2</v>
      </c>
      <c r="O1170" s="17">
        <v>0.120259034097253</v>
      </c>
      <c r="P1170" s="17">
        <v>0.11420219059381501</v>
      </c>
      <c r="Q1170" s="17">
        <v>6.18164873007215E-2</v>
      </c>
      <c r="R1170" s="17">
        <v>0.101755585909883</v>
      </c>
      <c r="S1170" s="17">
        <v>3.5522024293798998E-2</v>
      </c>
      <c r="T1170" s="17">
        <v>4.74943100561903E-2</v>
      </c>
      <c r="U1170" s="17">
        <v>9.7224533521769393E-2</v>
      </c>
      <c r="V1170" s="17">
        <v>8.6938197103925002E-2</v>
      </c>
      <c r="W1170" s="17">
        <v>9.6853880752967303E-2</v>
      </c>
      <c r="X1170" s="17">
        <v>5.5902960676719897E-2</v>
      </c>
      <c r="Y1170" s="17">
        <v>8.4418386220739897E-2</v>
      </c>
      <c r="Z1170" s="17">
        <v>3.6524285860194801E-2</v>
      </c>
      <c r="AA1170" s="17">
        <v>6.89628528745624E-2</v>
      </c>
      <c r="AB1170" s="17">
        <v>3.7532691102948199E-2</v>
      </c>
      <c r="AC1170" s="17">
        <v>0.10101899475854199</v>
      </c>
      <c r="AD1170" s="17"/>
      <c r="AE1170" s="17">
        <v>0.11184563218987</v>
      </c>
      <c r="AF1170" s="17">
        <v>7.2594108766880994E-2</v>
      </c>
    </row>
    <row r="1171" spans="2:32" x14ac:dyDescent="0.5">
      <c r="B1171" t="s">
        <v>458</v>
      </c>
      <c r="C1171" s="17">
        <v>0.231342139767929</v>
      </c>
      <c r="D1171" s="17">
        <v>0.26580531083487702</v>
      </c>
      <c r="E1171" s="17">
        <v>0.19735374320742499</v>
      </c>
      <c r="F1171" s="17"/>
      <c r="G1171" s="17">
        <v>0.35508040879955299</v>
      </c>
      <c r="H1171" s="17">
        <v>0.34215194118987202</v>
      </c>
      <c r="I1171" s="17">
        <v>0.32728127647925098</v>
      </c>
      <c r="J1171" s="17">
        <v>0.188710614101533</v>
      </c>
      <c r="K1171" s="17">
        <v>0.14987800302018001</v>
      </c>
      <c r="L1171" s="17">
        <v>0.155359134130925</v>
      </c>
      <c r="M1171" s="17"/>
      <c r="N1171" s="17">
        <v>0.23400356648446799</v>
      </c>
      <c r="O1171" s="17">
        <v>0.27984465646784801</v>
      </c>
      <c r="P1171" s="17">
        <v>0.22852949421454299</v>
      </c>
      <c r="Q1171" s="17">
        <v>0.23430861197333</v>
      </c>
      <c r="R1171" s="17">
        <v>0.30794541738058301</v>
      </c>
      <c r="S1171" s="17">
        <v>0.22336166803346</v>
      </c>
      <c r="T1171" s="17">
        <v>0.20202022949562001</v>
      </c>
      <c r="U1171" s="17">
        <v>0.215397811621798</v>
      </c>
      <c r="V1171" s="17">
        <v>0.160824584110173</v>
      </c>
      <c r="W1171" s="17">
        <v>0.20637536720856101</v>
      </c>
      <c r="X1171" s="17">
        <v>0.23531484946498299</v>
      </c>
      <c r="Y1171" s="17">
        <v>0.383723406856598</v>
      </c>
      <c r="Z1171" s="17">
        <v>0.26401153524601101</v>
      </c>
      <c r="AA1171" s="17">
        <v>0.31049465152706901</v>
      </c>
      <c r="AB1171" s="17">
        <v>0.25210467494427702</v>
      </c>
      <c r="AC1171" s="17">
        <v>0.225672528418151</v>
      </c>
      <c r="AD1171" s="17"/>
      <c r="AE1171" s="17">
        <v>0.30138340103217698</v>
      </c>
      <c r="AF1171" s="17">
        <v>0.19943105566937</v>
      </c>
    </row>
    <row r="1172" spans="2:32" x14ac:dyDescent="0.5">
      <c r="B1172" t="s">
        <v>459</v>
      </c>
      <c r="C1172" s="17">
        <v>0.63175796550958496</v>
      </c>
      <c r="D1172" s="17">
        <v>0.56468038571326395</v>
      </c>
      <c r="E1172" s="17">
        <v>0.69814777900499303</v>
      </c>
      <c r="F1172" s="17"/>
      <c r="G1172" s="17">
        <v>0.32546000445214601</v>
      </c>
      <c r="H1172" s="17">
        <v>0.50442224499458999</v>
      </c>
      <c r="I1172" s="17">
        <v>0.50163394044142195</v>
      </c>
      <c r="J1172" s="17">
        <v>0.68243341863136997</v>
      </c>
      <c r="K1172" s="17">
        <v>0.77840879596940304</v>
      </c>
      <c r="L1172" s="17">
        <v>0.74766338024294898</v>
      </c>
      <c r="M1172" s="17"/>
      <c r="N1172" s="17">
        <v>0.64158461548510204</v>
      </c>
      <c r="O1172" s="17">
        <v>0.56993982520409003</v>
      </c>
      <c r="P1172" s="17">
        <v>0.61903210175382295</v>
      </c>
      <c r="Q1172" s="17">
        <v>0.64671617593453401</v>
      </c>
      <c r="R1172" s="17">
        <v>0.48076622548237602</v>
      </c>
      <c r="S1172" s="17">
        <v>0.66135335806318496</v>
      </c>
      <c r="T1172" s="17">
        <v>0.65636229008003</v>
      </c>
      <c r="U1172" s="17">
        <v>0.60186452649006195</v>
      </c>
      <c r="V1172" s="17">
        <v>0.70946692720572602</v>
      </c>
      <c r="W1172" s="17">
        <v>0.635978775443934</v>
      </c>
      <c r="X1172" s="17">
        <v>0.65629768059302895</v>
      </c>
      <c r="Y1172" s="17">
        <v>0.53185820692266195</v>
      </c>
      <c r="Z1172" s="17">
        <v>0.60932416403782497</v>
      </c>
      <c r="AA1172" s="17">
        <v>0.55789217985273598</v>
      </c>
      <c r="AB1172" s="17">
        <v>0.67148521517899395</v>
      </c>
      <c r="AC1172" s="17">
        <v>0.67330847682330697</v>
      </c>
      <c r="AD1172" s="17"/>
      <c r="AE1172" s="17">
        <v>0.550770404210848</v>
      </c>
      <c r="AF1172" s="17">
        <v>0.66865622851759798</v>
      </c>
    </row>
    <row r="1173" spans="2:32" x14ac:dyDescent="0.5">
      <c r="B1173" t="s">
        <v>442</v>
      </c>
      <c r="C1173" s="17">
        <v>5.2020059124209699E-2</v>
      </c>
      <c r="D1173" s="17">
        <v>4.6267092867720197E-2</v>
      </c>
      <c r="E1173" s="17">
        <v>5.7706033918312999E-2</v>
      </c>
      <c r="F1173" s="17"/>
      <c r="G1173" s="17">
        <v>4.9406520202457498E-2</v>
      </c>
      <c r="H1173" s="17">
        <v>4.2178922587570299E-2</v>
      </c>
      <c r="I1173" s="17">
        <v>8.1777537487120106E-2</v>
      </c>
      <c r="J1173" s="17">
        <v>3.96939533781576E-2</v>
      </c>
      <c r="K1173" s="17">
        <v>3.6586019676776799E-2</v>
      </c>
      <c r="L1173" s="17">
        <v>6.0188009507687899E-2</v>
      </c>
      <c r="M1173" s="17"/>
      <c r="N1173" s="17">
        <v>3.9315878421289002E-2</v>
      </c>
      <c r="O1173" s="17">
        <v>2.99564842308091E-2</v>
      </c>
      <c r="P1173" s="17">
        <v>3.8236213437818897E-2</v>
      </c>
      <c r="Q1173" s="17">
        <v>5.7158724791414497E-2</v>
      </c>
      <c r="R1173" s="17">
        <v>0.109532771227159</v>
      </c>
      <c r="S1173" s="17">
        <v>7.97629496095561E-2</v>
      </c>
      <c r="T1173" s="17">
        <v>9.4123170368158801E-2</v>
      </c>
      <c r="U1173" s="17">
        <v>8.5513128366370803E-2</v>
      </c>
      <c r="V1173" s="17">
        <v>4.2770291580175999E-2</v>
      </c>
      <c r="W1173" s="17">
        <v>6.0791976594538298E-2</v>
      </c>
      <c r="X1173" s="17">
        <v>5.2484509265267799E-2</v>
      </c>
      <c r="Y1173" s="17">
        <v>0</v>
      </c>
      <c r="Z1173" s="17">
        <v>9.0140014855969106E-2</v>
      </c>
      <c r="AA1173" s="17">
        <v>6.2650315745632998E-2</v>
      </c>
      <c r="AB1173" s="17">
        <v>3.88774187737813E-2</v>
      </c>
      <c r="AC1173" s="17">
        <v>0</v>
      </c>
      <c r="AD1173" s="17"/>
      <c r="AE1173" s="17">
        <v>3.6000562567105002E-2</v>
      </c>
      <c r="AF1173" s="17">
        <v>5.9318607046151203E-2</v>
      </c>
    </row>
    <row r="1174" spans="2:32" x14ac:dyDescent="0.5">
      <c r="C1174" s="17"/>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c r="AC1174" s="17"/>
      <c r="AD1174" s="17"/>
      <c r="AE1174" s="17"/>
      <c r="AF1174" s="17"/>
    </row>
    <row r="1175" spans="2:32" x14ac:dyDescent="0.5">
      <c r="B1175" s="6" t="s">
        <v>464</v>
      </c>
      <c r="C1175" s="17"/>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c r="AC1175" s="17"/>
      <c r="AD1175" s="17"/>
      <c r="AE1175" s="17"/>
      <c r="AF1175" s="17"/>
    </row>
    <row r="1176" spans="2:32" x14ac:dyDescent="0.5">
      <c r="B1176" s="24" t="s">
        <v>57</v>
      </c>
      <c r="C1176" s="17"/>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c r="AC1176" s="17"/>
      <c r="AD1176" s="17"/>
      <c r="AE1176" s="17"/>
      <c r="AF1176" s="17"/>
    </row>
    <row r="1177" spans="2:32" x14ac:dyDescent="0.5">
      <c r="B1177" t="s">
        <v>457</v>
      </c>
      <c r="C1177" s="17">
        <v>6.8339316726487603E-2</v>
      </c>
      <c r="D1177" s="17">
        <v>9.2537463348333099E-2</v>
      </c>
      <c r="E1177" s="17">
        <v>4.1785149042087501E-2</v>
      </c>
      <c r="F1177" s="17"/>
      <c r="G1177" s="17">
        <v>0.153606706720743</v>
      </c>
      <c r="H1177" s="17">
        <v>9.8114244317481197E-2</v>
      </c>
      <c r="I1177" s="17">
        <v>0.14388706568877399</v>
      </c>
      <c r="J1177" s="17">
        <v>2.6817033456488198E-2</v>
      </c>
      <c r="K1177" s="17">
        <v>4.3016551320669498E-2</v>
      </c>
      <c r="L1177" s="17">
        <v>2.35710646017806E-2</v>
      </c>
      <c r="M1177" s="17"/>
      <c r="N1177" s="17">
        <v>8.35681520999947E-2</v>
      </c>
      <c r="O1177" s="17">
        <v>8.1233609495727804E-2</v>
      </c>
      <c r="P1177" s="17">
        <v>8.1864934986943805E-2</v>
      </c>
      <c r="Q1177" s="17">
        <v>3.4186573712244997E-2</v>
      </c>
      <c r="R1177" s="17">
        <v>0.177823808641658</v>
      </c>
      <c r="S1177" s="17">
        <v>7.5953970489114495E-2</v>
      </c>
      <c r="T1177" s="17">
        <v>7.4000632038975001E-2</v>
      </c>
      <c r="U1177" s="17">
        <v>0.141642828542967</v>
      </c>
      <c r="V1177" s="17">
        <v>8.9056924406126697E-2</v>
      </c>
      <c r="W1177" s="17">
        <v>3.7279588000916498E-2</v>
      </c>
      <c r="X1177" s="17">
        <v>0.100642716956928</v>
      </c>
      <c r="Y1177" s="17">
        <v>8.4418386220739897E-2</v>
      </c>
      <c r="Z1177" s="17">
        <v>0</v>
      </c>
      <c r="AA1177" s="17">
        <v>0.14894300192593199</v>
      </c>
      <c r="AB1177" s="17">
        <v>0</v>
      </c>
      <c r="AC1177" s="17">
        <v>7.1110009185912398E-2</v>
      </c>
      <c r="AD1177" s="17"/>
      <c r="AE1177" s="17">
        <v>8.4106425369736906E-2</v>
      </c>
      <c r="AF1177" s="17">
        <v>6.1155757766753999E-2</v>
      </c>
    </row>
    <row r="1178" spans="2:32" x14ac:dyDescent="0.5">
      <c r="B1178" t="s">
        <v>458</v>
      </c>
      <c r="C1178" s="17">
        <v>0.18367222996225199</v>
      </c>
      <c r="D1178" s="17">
        <v>0.22868595292073299</v>
      </c>
      <c r="E1178" s="17">
        <v>0.14136846768855901</v>
      </c>
      <c r="F1178" s="17"/>
      <c r="G1178" s="17">
        <v>0.29553767062273001</v>
      </c>
      <c r="H1178" s="17">
        <v>0.30389386320503398</v>
      </c>
      <c r="I1178" s="17">
        <v>0.22827704502367999</v>
      </c>
      <c r="J1178" s="17">
        <v>0.20263211977863599</v>
      </c>
      <c r="K1178" s="17">
        <v>0.121735020390679</v>
      </c>
      <c r="L1178" s="17">
        <v>8.3005591620500002E-2</v>
      </c>
      <c r="M1178" s="17"/>
      <c r="N1178" s="17">
        <v>0.15545307161583399</v>
      </c>
      <c r="O1178" s="17">
        <v>0.231443181249291</v>
      </c>
      <c r="P1178" s="17">
        <v>0.122349834561899</v>
      </c>
      <c r="Q1178" s="17">
        <v>0.150995080445993</v>
      </c>
      <c r="R1178" s="17">
        <v>0.216883434210873</v>
      </c>
      <c r="S1178" s="17">
        <v>0.112304973951528</v>
      </c>
      <c r="T1178" s="17">
        <v>0.125578803241678</v>
      </c>
      <c r="U1178" s="17">
        <v>0.13342658807275201</v>
      </c>
      <c r="V1178" s="17">
        <v>0.20574570788414701</v>
      </c>
      <c r="W1178" s="17">
        <v>0.195766808421972</v>
      </c>
      <c r="X1178" s="17">
        <v>0.16607473216672899</v>
      </c>
      <c r="Y1178" s="17">
        <v>0.398409079207732</v>
      </c>
      <c r="Z1178" s="17">
        <v>0.120178420593528</v>
      </c>
      <c r="AA1178" s="17">
        <v>0.247462160845942</v>
      </c>
      <c r="AB1178" s="17">
        <v>0.117515610294826</v>
      </c>
      <c r="AC1178" s="17">
        <v>0.33387857459394599</v>
      </c>
      <c r="AD1178" s="17"/>
      <c r="AE1178" s="17">
        <v>0.25288450051976902</v>
      </c>
      <c r="AF1178" s="17">
        <v>0.15213883740838999</v>
      </c>
    </row>
    <row r="1179" spans="2:32" x14ac:dyDescent="0.5">
      <c r="B1179" t="s">
        <v>459</v>
      </c>
      <c r="C1179" s="17">
        <v>0.40572951390613299</v>
      </c>
      <c r="D1179" s="17">
        <v>0.41690350593860898</v>
      </c>
      <c r="E1179" s="17">
        <v>0.39656085354887499</v>
      </c>
      <c r="F1179" s="17"/>
      <c r="G1179" s="17">
        <v>0.29192284661647899</v>
      </c>
      <c r="H1179" s="17">
        <v>0.35510538148390802</v>
      </c>
      <c r="I1179" s="17">
        <v>0.32330066310420602</v>
      </c>
      <c r="J1179" s="17">
        <v>0.501756380261555</v>
      </c>
      <c r="K1179" s="17">
        <v>0.44912241171470002</v>
      </c>
      <c r="L1179" s="17">
        <v>0.42909845256901502</v>
      </c>
      <c r="M1179" s="17"/>
      <c r="N1179" s="17">
        <v>0.43244650548283398</v>
      </c>
      <c r="O1179" s="17">
        <v>0.41295973013461901</v>
      </c>
      <c r="P1179" s="17">
        <v>0.33776519359566798</v>
      </c>
      <c r="Q1179" s="17">
        <v>0.33108726080714401</v>
      </c>
      <c r="R1179" s="17">
        <v>0.28447162878326898</v>
      </c>
      <c r="S1179" s="17">
        <v>0.584621668134223</v>
      </c>
      <c r="T1179" s="17">
        <v>0.37440189725437101</v>
      </c>
      <c r="U1179" s="17">
        <v>0.31971225047877699</v>
      </c>
      <c r="V1179" s="17">
        <v>0.36317729346644301</v>
      </c>
      <c r="W1179" s="17">
        <v>0.47681430454193202</v>
      </c>
      <c r="X1179" s="17">
        <v>0.32570850476687502</v>
      </c>
      <c r="Y1179" s="17">
        <v>0.30315269164254499</v>
      </c>
      <c r="Z1179" s="17">
        <v>0.38692235221292598</v>
      </c>
      <c r="AA1179" s="17">
        <v>0.38160603680080601</v>
      </c>
      <c r="AB1179" s="17">
        <v>0.40676927323609802</v>
      </c>
      <c r="AC1179" s="17">
        <v>0.28861111112305599</v>
      </c>
      <c r="AD1179" s="17"/>
      <c r="AE1179" s="17">
        <v>0.39725252808737499</v>
      </c>
      <c r="AF1179" s="17">
        <v>0.409591663194737</v>
      </c>
    </row>
    <row r="1180" spans="2:32" x14ac:dyDescent="0.5">
      <c r="B1180" t="s">
        <v>442</v>
      </c>
      <c r="C1180" s="17">
        <v>0.34225893940512803</v>
      </c>
      <c r="D1180" s="17">
        <v>0.26187307779232499</v>
      </c>
      <c r="E1180" s="17">
        <v>0.420285529720478</v>
      </c>
      <c r="F1180" s="17"/>
      <c r="G1180" s="17">
        <v>0.258932776040048</v>
      </c>
      <c r="H1180" s="17">
        <v>0.242886510993577</v>
      </c>
      <c r="I1180" s="17">
        <v>0.30453522618334</v>
      </c>
      <c r="J1180" s="17">
        <v>0.26879446650332101</v>
      </c>
      <c r="K1180" s="17">
        <v>0.38612601657395101</v>
      </c>
      <c r="L1180" s="17">
        <v>0.46432489120870402</v>
      </c>
      <c r="M1180" s="17"/>
      <c r="N1180" s="17">
        <v>0.32853227080133701</v>
      </c>
      <c r="O1180" s="17">
        <v>0.27436347912036302</v>
      </c>
      <c r="P1180" s="17">
        <v>0.45802003685548998</v>
      </c>
      <c r="Q1180" s="17">
        <v>0.48373108503461798</v>
      </c>
      <c r="R1180" s="17">
        <v>0.32082112836420101</v>
      </c>
      <c r="S1180" s="17">
        <v>0.22711938742513399</v>
      </c>
      <c r="T1180" s="17">
        <v>0.42601866746497602</v>
      </c>
      <c r="U1180" s="17">
        <v>0.40521833290550402</v>
      </c>
      <c r="V1180" s="17">
        <v>0.34202007424328301</v>
      </c>
      <c r="W1180" s="17">
        <v>0.29013929903517999</v>
      </c>
      <c r="X1180" s="17">
        <v>0.40757404610946801</v>
      </c>
      <c r="Y1180" s="17">
        <v>0.21401984292898299</v>
      </c>
      <c r="Z1180" s="17">
        <v>0.49289922719354501</v>
      </c>
      <c r="AA1180" s="17">
        <v>0.22198880042732</v>
      </c>
      <c r="AB1180" s="17">
        <v>0.47571511646907599</v>
      </c>
      <c r="AC1180" s="17">
        <v>0.30640030509708599</v>
      </c>
      <c r="AD1180" s="17"/>
      <c r="AE1180" s="17">
        <v>0.26575654602311999</v>
      </c>
      <c r="AF1180" s="17">
        <v>0.37711374163011901</v>
      </c>
    </row>
    <row r="1181" spans="2:32" x14ac:dyDescent="0.5">
      <c r="C1181" s="17"/>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c r="AC1181" s="17"/>
      <c r="AD1181" s="17"/>
      <c r="AE1181" s="17"/>
      <c r="AF1181" s="17"/>
    </row>
    <row r="1182" spans="2:32" x14ac:dyDescent="0.5">
      <c r="B1182" s="6" t="s">
        <v>465</v>
      </c>
      <c r="C1182" s="17"/>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c r="AC1182" s="17"/>
      <c r="AD1182" s="17"/>
      <c r="AE1182" s="17"/>
      <c r="AF1182" s="17"/>
    </row>
    <row r="1183" spans="2:32" x14ac:dyDescent="0.5">
      <c r="B1183" s="24" t="s">
        <v>57</v>
      </c>
      <c r="C1183" s="17"/>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c r="AC1183" s="17"/>
      <c r="AD1183" s="17"/>
      <c r="AE1183" s="17"/>
      <c r="AF1183" s="17"/>
    </row>
    <row r="1184" spans="2:32" x14ac:dyDescent="0.5">
      <c r="B1184" t="s">
        <v>457</v>
      </c>
      <c r="C1184" s="17">
        <v>0.10345297689961599</v>
      </c>
      <c r="D1184" s="17">
        <v>0.151279390246119</v>
      </c>
      <c r="E1184" s="17">
        <v>5.4466210659644E-2</v>
      </c>
      <c r="F1184" s="17"/>
      <c r="G1184" s="17">
        <v>0.25312388626274401</v>
      </c>
      <c r="H1184" s="17">
        <v>0.15866239709164101</v>
      </c>
      <c r="I1184" s="17">
        <v>0.17421667818089401</v>
      </c>
      <c r="J1184" s="17">
        <v>8.92613295452057E-2</v>
      </c>
      <c r="K1184" s="17">
        <v>4.6420711744893303E-2</v>
      </c>
      <c r="L1184" s="17">
        <v>2.9964007558685099E-2</v>
      </c>
      <c r="M1184" s="17"/>
      <c r="N1184" s="17">
        <v>0.103824755893428</v>
      </c>
      <c r="O1184" s="17">
        <v>0.129679412397807</v>
      </c>
      <c r="P1184" s="17">
        <v>5.99254169117494E-2</v>
      </c>
      <c r="Q1184" s="17">
        <v>0.12392373406483601</v>
      </c>
      <c r="R1184" s="17">
        <v>0.386930057535254</v>
      </c>
      <c r="S1184" s="17">
        <v>7.5953970489114495E-2</v>
      </c>
      <c r="T1184" s="17">
        <v>7.5962594851552004E-2</v>
      </c>
      <c r="U1184" s="17">
        <v>0.19865823528745299</v>
      </c>
      <c r="V1184" s="17">
        <v>7.2364273658191605E-2</v>
      </c>
      <c r="W1184" s="17">
        <v>0.11332524441054399</v>
      </c>
      <c r="X1184" s="17">
        <v>0.100642716956928</v>
      </c>
      <c r="Y1184" s="17">
        <v>0.23817878290486599</v>
      </c>
      <c r="Z1184" s="17">
        <v>1.4840849564863701E-2</v>
      </c>
      <c r="AA1184" s="17">
        <v>6.6778423658649E-2</v>
      </c>
      <c r="AB1184" s="17">
        <v>4.5940323891943302E-2</v>
      </c>
      <c r="AC1184" s="17">
        <v>0.19593059905486099</v>
      </c>
      <c r="AD1184" s="17"/>
      <c r="AE1184" s="17">
        <v>0.12481636341694401</v>
      </c>
      <c r="AF1184" s="17">
        <v>9.3719730931751094E-2</v>
      </c>
    </row>
    <row r="1185" spans="2:32" x14ac:dyDescent="0.5">
      <c r="B1185" t="s">
        <v>458</v>
      </c>
      <c r="C1185" s="17">
        <v>0.29587244254452799</v>
      </c>
      <c r="D1185" s="17">
        <v>0.36699630082425999</v>
      </c>
      <c r="E1185" s="17">
        <v>0.22905140239977201</v>
      </c>
      <c r="F1185" s="17"/>
      <c r="G1185" s="17">
        <v>0.41076453316425099</v>
      </c>
      <c r="H1185" s="17">
        <v>0.43212496982734799</v>
      </c>
      <c r="I1185" s="17">
        <v>0.32976456657491099</v>
      </c>
      <c r="J1185" s="17">
        <v>0.32910262661270501</v>
      </c>
      <c r="K1185" s="17">
        <v>0.26613083244949298</v>
      </c>
      <c r="L1185" s="17">
        <v>0.159719433843375</v>
      </c>
      <c r="M1185" s="17"/>
      <c r="N1185" s="17">
        <v>0.30366059181316502</v>
      </c>
      <c r="O1185" s="17">
        <v>0.31185354114994002</v>
      </c>
      <c r="P1185" s="17">
        <v>0.25966059686085002</v>
      </c>
      <c r="Q1185" s="17">
        <v>0.26097174921836003</v>
      </c>
      <c r="R1185" s="17">
        <v>0.109532771227159</v>
      </c>
      <c r="S1185" s="17">
        <v>0.38703893419202101</v>
      </c>
      <c r="T1185" s="17">
        <v>0.19888391731868199</v>
      </c>
      <c r="U1185" s="17">
        <v>0.17950520136843101</v>
      </c>
      <c r="V1185" s="17">
        <v>0.29018906913006998</v>
      </c>
      <c r="W1185" s="17">
        <v>0.31730188111226199</v>
      </c>
      <c r="X1185" s="17">
        <v>0.27007612954391402</v>
      </c>
      <c r="Y1185" s="17">
        <v>0.310778215639188</v>
      </c>
      <c r="Z1185" s="17">
        <v>0.25101219789880702</v>
      </c>
      <c r="AA1185" s="17">
        <v>0.55030890696481505</v>
      </c>
      <c r="AB1185" s="17">
        <v>0.35671776953560702</v>
      </c>
      <c r="AC1185" s="17">
        <v>0.24165367115057901</v>
      </c>
      <c r="AD1185" s="17"/>
      <c r="AE1185" s="17">
        <v>0.36596741807713301</v>
      </c>
      <c r="AF1185" s="17">
        <v>0.26393688600638399</v>
      </c>
    </row>
    <row r="1186" spans="2:32" x14ac:dyDescent="0.5">
      <c r="B1186" t="s">
        <v>459</v>
      </c>
      <c r="C1186" s="17">
        <v>0.41354970064424101</v>
      </c>
      <c r="D1186" s="17">
        <v>0.35085709132541498</v>
      </c>
      <c r="E1186" s="17">
        <v>0.47494487989962703</v>
      </c>
      <c r="F1186" s="17"/>
      <c r="G1186" s="17">
        <v>0.22832500739081699</v>
      </c>
      <c r="H1186" s="17">
        <v>0.26003966572861398</v>
      </c>
      <c r="I1186" s="17">
        <v>0.314502174342632</v>
      </c>
      <c r="J1186" s="17">
        <v>0.41612116340864203</v>
      </c>
      <c r="K1186" s="17">
        <v>0.51482239700858501</v>
      </c>
      <c r="L1186" s="17">
        <v>0.54790009096690895</v>
      </c>
      <c r="M1186" s="17"/>
      <c r="N1186" s="17">
        <v>0.38082179205616001</v>
      </c>
      <c r="O1186" s="17">
        <v>0.43335662441457301</v>
      </c>
      <c r="P1186" s="17">
        <v>0.40790624153362298</v>
      </c>
      <c r="Q1186" s="17">
        <v>0.34350467801198498</v>
      </c>
      <c r="R1186" s="17">
        <v>0.39400440001042802</v>
      </c>
      <c r="S1186" s="17">
        <v>0.35031965408904597</v>
      </c>
      <c r="T1186" s="17">
        <v>0.46457157587903503</v>
      </c>
      <c r="U1186" s="17">
        <v>0.31759322309751298</v>
      </c>
      <c r="V1186" s="17">
        <v>0.49953923132857803</v>
      </c>
      <c r="W1186" s="17">
        <v>0.37801177219992099</v>
      </c>
      <c r="X1186" s="17">
        <v>0.51438364739267195</v>
      </c>
      <c r="Y1186" s="17">
        <v>0.306009723385127</v>
      </c>
      <c r="Z1186" s="17">
        <v>0.50433314239014704</v>
      </c>
      <c r="AA1186" s="17">
        <v>0.22507181606422799</v>
      </c>
      <c r="AB1186" s="17">
        <v>0.482319065466284</v>
      </c>
      <c r="AC1186" s="17">
        <v>0.29497599432858401</v>
      </c>
      <c r="AD1186" s="17"/>
      <c r="AE1186" s="17">
        <v>0.35538401146726301</v>
      </c>
      <c r="AF1186" s="17">
        <v>0.44005022569867203</v>
      </c>
    </row>
    <row r="1187" spans="2:32" x14ac:dyDescent="0.5">
      <c r="B1187" t="s">
        <v>442</v>
      </c>
      <c r="C1187" s="17">
        <v>0.187124879911614</v>
      </c>
      <c r="D1187" s="17">
        <v>0.130867217604206</v>
      </c>
      <c r="E1187" s="17">
        <v>0.241537507040957</v>
      </c>
      <c r="F1187" s="17"/>
      <c r="G1187" s="17">
        <v>0.107786573182188</v>
      </c>
      <c r="H1187" s="17">
        <v>0.14917296735239699</v>
      </c>
      <c r="I1187" s="17">
        <v>0.181516580901564</v>
      </c>
      <c r="J1187" s="17">
        <v>0.165514880433448</v>
      </c>
      <c r="K1187" s="17">
        <v>0.172626058797029</v>
      </c>
      <c r="L1187" s="17">
        <v>0.26241646763103199</v>
      </c>
      <c r="M1187" s="17"/>
      <c r="N1187" s="17">
        <v>0.21169286023724801</v>
      </c>
      <c r="O1187" s="17">
        <v>0.12511042203768</v>
      </c>
      <c r="P1187" s="17">
        <v>0.27250774469377698</v>
      </c>
      <c r="Q1187" s="17">
        <v>0.27159983870481902</v>
      </c>
      <c r="R1187" s="17">
        <v>0.109532771227159</v>
      </c>
      <c r="S1187" s="17">
        <v>0.18668744122981901</v>
      </c>
      <c r="T1187" s="17">
        <v>0.26058191195073099</v>
      </c>
      <c r="U1187" s="17">
        <v>0.30424334024660399</v>
      </c>
      <c r="V1187" s="17">
        <v>0.13790742588315999</v>
      </c>
      <c r="W1187" s="17">
        <v>0.19136110227727299</v>
      </c>
      <c r="X1187" s="17">
        <v>0.114897506106486</v>
      </c>
      <c r="Y1187" s="17">
        <v>0.14503327807081901</v>
      </c>
      <c r="Z1187" s="17">
        <v>0.22981381014618199</v>
      </c>
      <c r="AA1187" s="17">
        <v>0.15784085331230799</v>
      </c>
      <c r="AB1187" s="17">
        <v>0.11502284110616599</v>
      </c>
      <c r="AC1187" s="17">
        <v>0.26743973546597599</v>
      </c>
      <c r="AD1187" s="17"/>
      <c r="AE1187" s="17">
        <v>0.15383220703865999</v>
      </c>
      <c r="AF1187" s="17">
        <v>0.202293157363193</v>
      </c>
    </row>
    <row r="1188" spans="2:32" x14ac:dyDescent="0.5">
      <c r="C1188" s="17"/>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c r="AD1188" s="17"/>
      <c r="AE1188" s="17"/>
      <c r="AF1188" s="17"/>
    </row>
    <row r="1189" spans="2:32" x14ac:dyDescent="0.5">
      <c r="B1189" s="6" t="s">
        <v>466</v>
      </c>
      <c r="C1189" s="17"/>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c r="AD1189" s="17"/>
      <c r="AE1189" s="17"/>
      <c r="AF1189" s="17"/>
    </row>
    <row r="1190" spans="2:32" x14ac:dyDescent="0.5">
      <c r="B1190" s="24" t="s">
        <v>57</v>
      </c>
      <c r="C1190" s="17"/>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c r="AC1190" s="17"/>
      <c r="AD1190" s="17"/>
      <c r="AE1190" s="17"/>
      <c r="AF1190" s="17"/>
    </row>
    <row r="1191" spans="2:32" x14ac:dyDescent="0.5">
      <c r="B1191" t="s">
        <v>457</v>
      </c>
      <c r="C1191" s="17">
        <v>9.6370716899801701E-2</v>
      </c>
      <c r="D1191" s="17">
        <v>0.1564023443983</v>
      </c>
      <c r="E1191" s="17">
        <v>3.5703037008451503E-2</v>
      </c>
      <c r="F1191" s="17"/>
      <c r="G1191" s="17">
        <v>0.23549301791190999</v>
      </c>
      <c r="H1191" s="17">
        <v>0.141048013701667</v>
      </c>
      <c r="I1191" s="17">
        <v>0.131573578877902</v>
      </c>
      <c r="J1191" s="17">
        <v>8.4559493341186107E-2</v>
      </c>
      <c r="K1191" s="17">
        <v>5.6269647366613003E-2</v>
      </c>
      <c r="L1191" s="17">
        <v>3.9315830467304802E-2</v>
      </c>
      <c r="M1191" s="17"/>
      <c r="N1191" s="17">
        <v>0.113178645321934</v>
      </c>
      <c r="O1191" s="17">
        <v>0.15170401221483901</v>
      </c>
      <c r="P1191" s="17">
        <v>5.7708427723049703E-2</v>
      </c>
      <c r="Q1191" s="17">
        <v>9.6293820476359995E-2</v>
      </c>
      <c r="R1191" s="17">
        <v>0.386930057535254</v>
      </c>
      <c r="S1191" s="17">
        <v>7.4679405151324499E-2</v>
      </c>
      <c r="T1191" s="17">
        <v>3.4252263569619003E-2</v>
      </c>
      <c r="U1191" s="17">
        <v>0.141642828542967</v>
      </c>
      <c r="V1191" s="17">
        <v>7.4678120709000803E-2</v>
      </c>
      <c r="W1191" s="17">
        <v>0.10900668846525299</v>
      </c>
      <c r="X1191" s="17">
        <v>0.117412965157283</v>
      </c>
      <c r="Y1191" s="17">
        <v>0</v>
      </c>
      <c r="Z1191" s="17">
        <v>1.4840849564863701E-2</v>
      </c>
      <c r="AA1191" s="17">
        <v>6.6778423658649E-2</v>
      </c>
      <c r="AB1191" s="17">
        <v>0</v>
      </c>
      <c r="AC1191" s="17">
        <v>0.109089066410773</v>
      </c>
      <c r="AD1191" s="17"/>
      <c r="AE1191" s="17">
        <v>0.13871865178915699</v>
      </c>
      <c r="AF1191" s="17">
        <v>7.7076825167097004E-2</v>
      </c>
    </row>
    <row r="1192" spans="2:32" x14ac:dyDescent="0.5">
      <c r="B1192" t="s">
        <v>458</v>
      </c>
      <c r="C1192" s="17">
        <v>0.28188269455791798</v>
      </c>
      <c r="D1192" s="17">
        <v>0.33006499789719601</v>
      </c>
      <c r="E1192" s="17">
        <v>0.236916680463547</v>
      </c>
      <c r="F1192" s="17"/>
      <c r="G1192" s="17">
        <v>0.40926881291258099</v>
      </c>
      <c r="H1192" s="17">
        <v>0.411431498611109</v>
      </c>
      <c r="I1192" s="17">
        <v>0.36240147579147802</v>
      </c>
      <c r="J1192" s="17">
        <v>0.31841825277837699</v>
      </c>
      <c r="K1192" s="17">
        <v>0.22237811746479599</v>
      </c>
      <c r="L1192" s="17">
        <v>0.137593621287007</v>
      </c>
      <c r="M1192" s="17"/>
      <c r="N1192" s="17">
        <v>0.293791733577206</v>
      </c>
      <c r="O1192" s="17">
        <v>0.27047332625025899</v>
      </c>
      <c r="P1192" s="17">
        <v>0.28464194138468801</v>
      </c>
      <c r="Q1192" s="17">
        <v>0.15495203572830099</v>
      </c>
      <c r="R1192" s="17">
        <v>0.109532771227159</v>
      </c>
      <c r="S1192" s="17">
        <v>0.27231831021630198</v>
      </c>
      <c r="T1192" s="17">
        <v>0.25122353008267301</v>
      </c>
      <c r="U1192" s="17">
        <v>0.321773879297093</v>
      </c>
      <c r="V1192" s="17">
        <v>0.29428151658968998</v>
      </c>
      <c r="W1192" s="17">
        <v>0.287917733313304</v>
      </c>
      <c r="X1192" s="17">
        <v>0.21545950562017399</v>
      </c>
      <c r="Y1192" s="17">
        <v>0.63509135047334697</v>
      </c>
      <c r="Z1192" s="17">
        <v>0.27896235072683701</v>
      </c>
      <c r="AA1192" s="17">
        <v>0.36223370171993602</v>
      </c>
      <c r="AB1192" s="17">
        <v>0.29287691821183798</v>
      </c>
      <c r="AC1192" s="17">
        <v>0.32982107200941202</v>
      </c>
      <c r="AD1192" s="17"/>
      <c r="AE1192" s="17">
        <v>0.37677557194030198</v>
      </c>
      <c r="AF1192" s="17">
        <v>0.238649112868418</v>
      </c>
    </row>
    <row r="1193" spans="2:32" x14ac:dyDescent="0.5">
      <c r="B1193" t="s">
        <v>459</v>
      </c>
      <c r="C1193" s="17">
        <v>0.39838055786322202</v>
      </c>
      <c r="D1193" s="17">
        <v>0.354083422267986</v>
      </c>
      <c r="E1193" s="17">
        <v>0.442153846819341</v>
      </c>
      <c r="F1193" s="17"/>
      <c r="G1193" s="17">
        <v>0.16196897650909201</v>
      </c>
      <c r="H1193" s="17">
        <v>0.26156955361769701</v>
      </c>
      <c r="I1193" s="17">
        <v>0.33171339443213399</v>
      </c>
      <c r="J1193" s="17">
        <v>0.43877129976777801</v>
      </c>
      <c r="K1193" s="17">
        <v>0.48219032514867699</v>
      </c>
      <c r="L1193" s="17">
        <v>0.51042438611110597</v>
      </c>
      <c r="M1193" s="17"/>
      <c r="N1193" s="17">
        <v>0.35719704125819901</v>
      </c>
      <c r="O1193" s="17">
        <v>0.41663522359505301</v>
      </c>
      <c r="P1193" s="17">
        <v>0.34644158241680301</v>
      </c>
      <c r="Q1193" s="17">
        <v>0.31085666110023802</v>
      </c>
      <c r="R1193" s="17">
        <v>0.39400440001042802</v>
      </c>
      <c r="S1193" s="17">
        <v>0.50547222426007998</v>
      </c>
      <c r="T1193" s="17">
        <v>0.359835946075657</v>
      </c>
      <c r="U1193" s="17">
        <v>0.31971225047877699</v>
      </c>
      <c r="V1193" s="17">
        <v>0.43812109663257598</v>
      </c>
      <c r="W1193" s="17">
        <v>0.40010133144215598</v>
      </c>
      <c r="X1193" s="17">
        <v>0.466257451951058</v>
      </c>
      <c r="Y1193" s="17">
        <v>0.29592208466848902</v>
      </c>
      <c r="Z1193" s="17">
        <v>0.39416868597978599</v>
      </c>
      <c r="AA1193" s="17">
        <v>0.367954033159689</v>
      </c>
      <c r="AB1193" s="17">
        <v>0.524857733262312</v>
      </c>
      <c r="AC1193" s="17">
        <v>0.39599711749051503</v>
      </c>
      <c r="AD1193" s="17"/>
      <c r="AE1193" s="17">
        <v>0.34428355698069202</v>
      </c>
      <c r="AF1193" s="17">
        <v>0.42302737194798501</v>
      </c>
    </row>
    <row r="1194" spans="2:32" x14ac:dyDescent="0.5">
      <c r="B1194" t="s">
        <v>442</v>
      </c>
      <c r="C1194" s="17">
        <v>0.223366030679058</v>
      </c>
      <c r="D1194" s="17">
        <v>0.15944923543651801</v>
      </c>
      <c r="E1194" s="17">
        <v>0.28522643570866102</v>
      </c>
      <c r="F1194" s="17"/>
      <c r="G1194" s="17">
        <v>0.19326919266641801</v>
      </c>
      <c r="H1194" s="17">
        <v>0.18595093406952701</v>
      </c>
      <c r="I1194" s="17">
        <v>0.17431155089848499</v>
      </c>
      <c r="J1194" s="17">
        <v>0.15825095411265899</v>
      </c>
      <c r="K1194" s="17">
        <v>0.23916191001991499</v>
      </c>
      <c r="L1194" s="17">
        <v>0.31266616213458198</v>
      </c>
      <c r="M1194" s="17"/>
      <c r="N1194" s="17">
        <v>0.23583257984266101</v>
      </c>
      <c r="O1194" s="17">
        <v>0.16118743793984899</v>
      </c>
      <c r="P1194" s="17">
        <v>0.31120804847546002</v>
      </c>
      <c r="Q1194" s="17">
        <v>0.43789748269510098</v>
      </c>
      <c r="R1194" s="17">
        <v>0.109532771227159</v>
      </c>
      <c r="S1194" s="17">
        <v>0.14753006037229399</v>
      </c>
      <c r="T1194" s="17">
        <v>0.35468826027205103</v>
      </c>
      <c r="U1194" s="17">
        <v>0.216871041681163</v>
      </c>
      <c r="V1194" s="17">
        <v>0.192919266068733</v>
      </c>
      <c r="W1194" s="17">
        <v>0.20297424677928699</v>
      </c>
      <c r="X1194" s="17">
        <v>0.20087007727148501</v>
      </c>
      <c r="Y1194" s="17">
        <v>6.8986564858163998E-2</v>
      </c>
      <c r="Z1194" s="17">
        <v>0.31202811372851302</v>
      </c>
      <c r="AA1194" s="17">
        <v>0.20303384146172601</v>
      </c>
      <c r="AB1194" s="17">
        <v>0.18226534852585</v>
      </c>
      <c r="AC1194" s="17">
        <v>0.1650927440893</v>
      </c>
      <c r="AD1194" s="17"/>
      <c r="AE1194" s="17">
        <v>0.14022221928984999</v>
      </c>
      <c r="AF1194" s="17">
        <v>0.26124669001650003</v>
      </c>
    </row>
    <row r="1195" spans="2:32" x14ac:dyDescent="0.5">
      <c r="C1195" s="17"/>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c r="AC1195" s="17"/>
      <c r="AD1195" s="17"/>
      <c r="AE1195" s="17"/>
      <c r="AF1195" s="17"/>
    </row>
    <row r="1196" spans="2:32" x14ac:dyDescent="0.5">
      <c r="B1196" s="6" t="s">
        <v>467</v>
      </c>
      <c r="C1196" s="17"/>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c r="AC1196" s="17"/>
      <c r="AD1196" s="17"/>
      <c r="AE1196" s="17"/>
      <c r="AF1196" s="17"/>
    </row>
    <row r="1197" spans="2:32" x14ac:dyDescent="0.5">
      <c r="B1197" s="24" t="s">
        <v>57</v>
      </c>
      <c r="C1197" s="17"/>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c r="AC1197" s="17"/>
      <c r="AD1197" s="17"/>
      <c r="AE1197" s="17"/>
      <c r="AF1197" s="17"/>
    </row>
    <row r="1198" spans="2:32" x14ac:dyDescent="0.5">
      <c r="B1198" t="s">
        <v>457</v>
      </c>
      <c r="C1198" s="17">
        <v>8.5586332610855798E-2</v>
      </c>
      <c r="D1198" s="17">
        <v>0.136915066563562</v>
      </c>
      <c r="E1198" s="17">
        <v>3.5124808819912597E-2</v>
      </c>
      <c r="F1198" s="17"/>
      <c r="G1198" s="17">
        <v>0.22346237036191899</v>
      </c>
      <c r="H1198" s="17">
        <v>0.119956890503838</v>
      </c>
      <c r="I1198" s="17">
        <v>0.138697128899813</v>
      </c>
      <c r="J1198" s="17">
        <v>6.2214324730718501E-2</v>
      </c>
      <c r="K1198" s="17">
        <v>4.3605092082929897E-2</v>
      </c>
      <c r="L1198" s="17">
        <v>3.3310021868150498E-2</v>
      </c>
      <c r="M1198" s="17"/>
      <c r="N1198" s="17">
        <v>0.11603639707237801</v>
      </c>
      <c r="O1198" s="17">
        <v>0.111951441534971</v>
      </c>
      <c r="P1198" s="17">
        <v>8.7656433870700906E-2</v>
      </c>
      <c r="Q1198" s="17">
        <v>0.10579969119628201</v>
      </c>
      <c r="R1198" s="17">
        <v>9.1061983169710106E-2</v>
      </c>
      <c r="S1198" s="17">
        <v>7.4679405151324499E-2</v>
      </c>
      <c r="T1198" s="17">
        <v>5.0738808074688301E-2</v>
      </c>
      <c r="U1198" s="17">
        <v>0.197926089548975</v>
      </c>
      <c r="V1198" s="17">
        <v>5.68864971627338E-2</v>
      </c>
      <c r="W1198" s="17">
        <v>7.5512858702967298E-2</v>
      </c>
      <c r="X1198" s="17">
        <v>9.5427855100554307E-2</v>
      </c>
      <c r="Y1198" s="17">
        <v>8.4418386220739897E-2</v>
      </c>
      <c r="Z1198" s="17">
        <v>0</v>
      </c>
      <c r="AA1198" s="17">
        <v>7.1158698644307697E-2</v>
      </c>
      <c r="AB1198" s="17">
        <v>3.8705798518510998E-2</v>
      </c>
      <c r="AC1198" s="17">
        <v>0.17928448982925799</v>
      </c>
      <c r="AD1198" s="17"/>
      <c r="AE1198" s="17">
        <v>0.13277497230006199</v>
      </c>
      <c r="AF1198" s="17">
        <v>6.4086996042119801E-2</v>
      </c>
    </row>
    <row r="1199" spans="2:32" x14ac:dyDescent="0.5">
      <c r="B1199" t="s">
        <v>458</v>
      </c>
      <c r="C1199" s="17">
        <v>0.34342127933053901</v>
      </c>
      <c r="D1199" s="17">
        <v>0.39489299962424901</v>
      </c>
      <c r="E1199" s="17">
        <v>0.29360622259136299</v>
      </c>
      <c r="F1199" s="17"/>
      <c r="G1199" s="17">
        <v>0.39991800327744698</v>
      </c>
      <c r="H1199" s="17">
        <v>0.48333568232761298</v>
      </c>
      <c r="I1199" s="17">
        <v>0.31211817603764602</v>
      </c>
      <c r="J1199" s="17">
        <v>0.34955887382551198</v>
      </c>
      <c r="K1199" s="17">
        <v>0.33994756595440001</v>
      </c>
      <c r="L1199" s="17">
        <v>0.26049323279908299</v>
      </c>
      <c r="M1199" s="17"/>
      <c r="N1199" s="17">
        <v>0.26951534420823198</v>
      </c>
      <c r="O1199" s="17">
        <v>0.34570598581245798</v>
      </c>
      <c r="P1199" s="17">
        <v>0.31116410570690001</v>
      </c>
      <c r="Q1199" s="17">
        <v>0.28173306123879599</v>
      </c>
      <c r="R1199" s="17">
        <v>0.19629459669910701</v>
      </c>
      <c r="S1199" s="17">
        <v>0.31501689452811998</v>
      </c>
      <c r="T1199" s="17">
        <v>0.30706379519349097</v>
      </c>
      <c r="U1199" s="17">
        <v>0.225348899635268</v>
      </c>
      <c r="V1199" s="17">
        <v>0.38900108079512802</v>
      </c>
      <c r="W1199" s="17">
        <v>0.38812503392067998</v>
      </c>
      <c r="X1199" s="17">
        <v>0.29056298715726298</v>
      </c>
      <c r="Y1199" s="17">
        <v>0.46985775878589198</v>
      </c>
      <c r="Z1199" s="17">
        <v>0.32018766535943799</v>
      </c>
      <c r="AA1199" s="17">
        <v>0.51857910670825702</v>
      </c>
      <c r="AB1199" s="17">
        <v>0.42676661195461701</v>
      </c>
      <c r="AC1199" s="17">
        <v>0.35626003194980199</v>
      </c>
      <c r="AD1199" s="17"/>
      <c r="AE1199" s="17">
        <v>0.39704095623622598</v>
      </c>
      <c r="AF1199" s="17">
        <v>0.31899193599505099</v>
      </c>
    </row>
    <row r="1200" spans="2:32" x14ac:dyDescent="0.5">
      <c r="B1200" t="s">
        <v>459</v>
      </c>
      <c r="C1200" s="17">
        <v>0.452237358411127</v>
      </c>
      <c r="D1200" s="17">
        <v>0.37743736791180099</v>
      </c>
      <c r="E1200" s="17">
        <v>0.52533698173147203</v>
      </c>
      <c r="F1200" s="17"/>
      <c r="G1200" s="17">
        <v>0.27861539138351499</v>
      </c>
      <c r="H1200" s="17">
        <v>0.32701099302080899</v>
      </c>
      <c r="I1200" s="17">
        <v>0.40531063981917798</v>
      </c>
      <c r="J1200" s="17">
        <v>0.47902154411159498</v>
      </c>
      <c r="K1200" s="17">
        <v>0.48992690844812298</v>
      </c>
      <c r="L1200" s="17">
        <v>0.56593737804427502</v>
      </c>
      <c r="M1200" s="17"/>
      <c r="N1200" s="17">
        <v>0.51240990251839402</v>
      </c>
      <c r="O1200" s="17">
        <v>0.45290688389412997</v>
      </c>
      <c r="P1200" s="17">
        <v>0.40257861220649199</v>
      </c>
      <c r="Q1200" s="17">
        <v>0.46619715288389302</v>
      </c>
      <c r="R1200" s="17">
        <v>0.60311064890402399</v>
      </c>
      <c r="S1200" s="17">
        <v>0.422247540643512</v>
      </c>
      <c r="T1200" s="17">
        <v>0.52393971599304701</v>
      </c>
      <c r="U1200" s="17">
        <v>0.44722626770003499</v>
      </c>
      <c r="V1200" s="17">
        <v>0.45676541850161101</v>
      </c>
      <c r="W1200" s="17">
        <v>0.42738745319801302</v>
      </c>
      <c r="X1200" s="17">
        <v>0.54072689228658299</v>
      </c>
      <c r="Y1200" s="17">
        <v>0.36967714178071298</v>
      </c>
      <c r="Z1200" s="17">
        <v>0.50006791712438303</v>
      </c>
      <c r="AA1200" s="17">
        <v>0.22373176774373199</v>
      </c>
      <c r="AB1200" s="17">
        <v>0.3584118822049</v>
      </c>
      <c r="AC1200" s="17">
        <v>0.30469602191748402</v>
      </c>
      <c r="AD1200" s="17"/>
      <c r="AE1200" s="17">
        <v>0.38074676955964198</v>
      </c>
      <c r="AF1200" s="17">
        <v>0.48480876206544299</v>
      </c>
    </row>
    <row r="1201" spans="2:32" x14ac:dyDescent="0.5">
      <c r="B1201" t="s">
        <v>442</v>
      </c>
      <c r="C1201" s="17">
        <v>0.118755029647478</v>
      </c>
      <c r="D1201" s="17">
        <v>9.0754565900389106E-2</v>
      </c>
      <c r="E1201" s="17">
        <v>0.145931986857253</v>
      </c>
      <c r="F1201" s="17"/>
      <c r="G1201" s="17">
        <v>9.8004234977119797E-2</v>
      </c>
      <c r="H1201" s="17">
        <v>6.9696434147739197E-2</v>
      </c>
      <c r="I1201" s="17">
        <v>0.143874055243364</v>
      </c>
      <c r="J1201" s="17">
        <v>0.109205257332174</v>
      </c>
      <c r="K1201" s="17">
        <v>0.126520433514547</v>
      </c>
      <c r="L1201" s="17">
        <v>0.140259367288492</v>
      </c>
      <c r="M1201" s="17"/>
      <c r="N1201" s="17">
        <v>0.10203835620099599</v>
      </c>
      <c r="O1201" s="17">
        <v>8.9435688758441101E-2</v>
      </c>
      <c r="P1201" s="17">
        <v>0.19860084821590701</v>
      </c>
      <c r="Q1201" s="17">
        <v>0.146270094681029</v>
      </c>
      <c r="R1201" s="17">
        <v>0.109532771227159</v>
      </c>
      <c r="S1201" s="17">
        <v>0.188056159677044</v>
      </c>
      <c r="T1201" s="17">
        <v>0.11825768073877301</v>
      </c>
      <c r="U1201" s="17">
        <v>0.12949874311572199</v>
      </c>
      <c r="V1201" s="17">
        <v>9.7347003540527902E-2</v>
      </c>
      <c r="W1201" s="17">
        <v>0.10897465417834</v>
      </c>
      <c r="X1201" s="17">
        <v>7.3282265455599793E-2</v>
      </c>
      <c r="Y1201" s="17">
        <v>7.6046713212655506E-2</v>
      </c>
      <c r="Z1201" s="17">
        <v>0.17974441751617901</v>
      </c>
      <c r="AA1201" s="17">
        <v>0.186530426903703</v>
      </c>
      <c r="AB1201" s="17">
        <v>0.17611570732197299</v>
      </c>
      <c r="AC1201" s="17">
        <v>0.159759456303456</v>
      </c>
      <c r="AD1201" s="17"/>
      <c r="AE1201" s="17">
        <v>8.9437301904070204E-2</v>
      </c>
      <c r="AF1201" s="17">
        <v>0.13211230589738601</v>
      </c>
    </row>
    <row r="1202" spans="2:32" x14ac:dyDescent="0.5">
      <c r="C1202" s="17"/>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c r="AC1202" s="17"/>
      <c r="AD1202" s="17"/>
      <c r="AE1202" s="17"/>
      <c r="AF1202" s="17"/>
    </row>
    <row r="1203" spans="2:32" x14ac:dyDescent="0.5">
      <c r="B1203" s="6" t="s">
        <v>468</v>
      </c>
      <c r="C1203" s="17"/>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c r="AC1203" s="17"/>
      <c r="AD1203" s="17"/>
      <c r="AE1203" s="17"/>
      <c r="AF1203" s="17"/>
    </row>
    <row r="1204" spans="2:32" x14ac:dyDescent="0.5">
      <c r="B1204" s="24" t="s">
        <v>57</v>
      </c>
      <c r="C1204" s="17"/>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c r="AC1204" s="17"/>
      <c r="AD1204" s="17"/>
      <c r="AE1204" s="17"/>
      <c r="AF1204" s="17"/>
    </row>
    <row r="1205" spans="2:32" x14ac:dyDescent="0.5">
      <c r="B1205" t="s">
        <v>457</v>
      </c>
      <c r="C1205" s="17">
        <v>0.109805152739787</v>
      </c>
      <c r="D1205" s="17">
        <v>0.18063530405145001</v>
      </c>
      <c r="E1205" s="17">
        <v>4.2576059990977501E-2</v>
      </c>
      <c r="F1205" s="17"/>
      <c r="G1205" s="17">
        <v>0.21834927019588299</v>
      </c>
      <c r="H1205" s="17">
        <v>0.179929290225881</v>
      </c>
      <c r="I1205" s="17">
        <v>0.14854109228613599</v>
      </c>
      <c r="J1205" s="17">
        <v>6.9956980101229305E-2</v>
      </c>
      <c r="K1205" s="17">
        <v>7.8215675254105096E-2</v>
      </c>
      <c r="L1205" s="17">
        <v>5.8196998458513401E-2</v>
      </c>
      <c r="M1205" s="17"/>
      <c r="N1205" s="17">
        <v>0.15415560520903299</v>
      </c>
      <c r="O1205" s="17">
        <v>0.111050421969506</v>
      </c>
      <c r="P1205" s="17">
        <v>0.13694717407297699</v>
      </c>
      <c r="Q1205" s="17">
        <v>6.5119454672181304E-2</v>
      </c>
      <c r="R1205" s="17">
        <v>9.1061983169710106E-2</v>
      </c>
      <c r="S1205" s="17">
        <v>0.19213686406174699</v>
      </c>
      <c r="T1205" s="17">
        <v>0.133429170809655</v>
      </c>
      <c r="U1205" s="17">
        <v>0.14931382278808999</v>
      </c>
      <c r="V1205" s="17">
        <v>8.7074552656855597E-2</v>
      </c>
      <c r="W1205" s="17">
        <v>0.113374575558817</v>
      </c>
      <c r="X1205" s="17">
        <v>7.7045020268147801E-2</v>
      </c>
      <c r="Y1205" s="17">
        <v>0</v>
      </c>
      <c r="Z1205" s="17">
        <v>2.2509076371472099E-2</v>
      </c>
      <c r="AA1205" s="17">
        <v>9.7377951948895397E-2</v>
      </c>
      <c r="AB1205" s="17">
        <v>4.5940323891943302E-2</v>
      </c>
      <c r="AC1205" s="17">
        <v>0.14706812363563301</v>
      </c>
      <c r="AD1205" s="17"/>
      <c r="AE1205" s="17">
        <v>0.13349462205994</v>
      </c>
      <c r="AF1205" s="17">
        <v>9.90121339665581E-2</v>
      </c>
    </row>
    <row r="1206" spans="2:32" x14ac:dyDescent="0.5">
      <c r="B1206" t="s">
        <v>458</v>
      </c>
      <c r="C1206" s="17">
        <v>0.328145320327766</v>
      </c>
      <c r="D1206" s="17">
        <v>0.35378884805234101</v>
      </c>
      <c r="E1206" s="17">
        <v>0.304872674261155</v>
      </c>
      <c r="F1206" s="17"/>
      <c r="G1206" s="17">
        <v>0.40034747667133302</v>
      </c>
      <c r="H1206" s="17">
        <v>0.41615916062654401</v>
      </c>
      <c r="I1206" s="17">
        <v>0.29201656267164799</v>
      </c>
      <c r="J1206" s="17">
        <v>0.31067797363962202</v>
      </c>
      <c r="K1206" s="17">
        <v>0.29997199747424602</v>
      </c>
      <c r="L1206" s="17">
        <v>0.30439866081125799</v>
      </c>
      <c r="M1206" s="17"/>
      <c r="N1206" s="17">
        <v>0.268682629040502</v>
      </c>
      <c r="O1206" s="17">
        <v>0.43552098292666402</v>
      </c>
      <c r="P1206" s="17">
        <v>0.29911844202195298</v>
      </c>
      <c r="Q1206" s="17">
        <v>0.27950655775384697</v>
      </c>
      <c r="R1206" s="17">
        <v>0.40540084559270301</v>
      </c>
      <c r="S1206" s="17">
        <v>0.20175914210906101</v>
      </c>
      <c r="T1206" s="17">
        <v>0.19839337255917699</v>
      </c>
      <c r="U1206" s="17">
        <v>0.31043402980798701</v>
      </c>
      <c r="V1206" s="17">
        <v>0.26068787132550703</v>
      </c>
      <c r="W1206" s="17">
        <v>0.32257909683623298</v>
      </c>
      <c r="X1206" s="17">
        <v>0.32833143214826799</v>
      </c>
      <c r="Y1206" s="17">
        <v>0.40569218591537098</v>
      </c>
      <c r="Z1206" s="17">
        <v>0.35503293411532999</v>
      </c>
      <c r="AA1206" s="17">
        <v>0.37804894332373901</v>
      </c>
      <c r="AB1206" s="17">
        <v>0.52989315726529396</v>
      </c>
      <c r="AC1206" s="17">
        <v>0.44912943491361801</v>
      </c>
      <c r="AD1206" s="17"/>
      <c r="AE1206" s="17">
        <v>0.40732237986803799</v>
      </c>
      <c r="AF1206" s="17">
        <v>0.29207192929995601</v>
      </c>
    </row>
    <row r="1207" spans="2:32" x14ac:dyDescent="0.5">
      <c r="B1207" t="s">
        <v>459</v>
      </c>
      <c r="C1207" s="17">
        <v>0.48489259106972599</v>
      </c>
      <c r="D1207" s="17">
        <v>0.41894674710073998</v>
      </c>
      <c r="E1207" s="17">
        <v>0.54595792365973295</v>
      </c>
      <c r="F1207" s="17"/>
      <c r="G1207" s="17">
        <v>0.31045505292569903</v>
      </c>
      <c r="H1207" s="17">
        <v>0.32979815487032299</v>
      </c>
      <c r="I1207" s="17">
        <v>0.46023101556654999</v>
      </c>
      <c r="J1207" s="17">
        <v>0.552461729563827</v>
      </c>
      <c r="K1207" s="17">
        <v>0.55046211763408703</v>
      </c>
      <c r="L1207" s="17">
        <v>0.55836507961313098</v>
      </c>
      <c r="M1207" s="17"/>
      <c r="N1207" s="17">
        <v>0.53711297005819802</v>
      </c>
      <c r="O1207" s="17">
        <v>0.41189988223430701</v>
      </c>
      <c r="P1207" s="17">
        <v>0.44293688944241</v>
      </c>
      <c r="Q1207" s="17">
        <v>0.53755598553608597</v>
      </c>
      <c r="R1207" s="17">
        <v>0.39400440001042802</v>
      </c>
      <c r="S1207" s="17">
        <v>0.57058196953539397</v>
      </c>
      <c r="T1207" s="17">
        <v>0.58609012892660395</v>
      </c>
      <c r="U1207" s="17">
        <v>0.39809897300008801</v>
      </c>
      <c r="V1207" s="17">
        <v>0.59659956451270102</v>
      </c>
      <c r="W1207" s="17">
        <v>0.46492992377307701</v>
      </c>
      <c r="X1207" s="17">
        <v>0.46504225011111</v>
      </c>
      <c r="Y1207" s="17">
        <v>0.51717253457152801</v>
      </c>
      <c r="Z1207" s="17">
        <v>0.49583797176660499</v>
      </c>
      <c r="AA1207" s="17">
        <v>0.461922788981733</v>
      </c>
      <c r="AB1207" s="17">
        <v>0.38528910006898098</v>
      </c>
      <c r="AC1207" s="17">
        <v>0.30551810215520497</v>
      </c>
      <c r="AD1207" s="17"/>
      <c r="AE1207" s="17">
        <v>0.41238100566971903</v>
      </c>
      <c r="AF1207" s="17">
        <v>0.51792916491281504</v>
      </c>
    </row>
    <row r="1208" spans="2:32" x14ac:dyDescent="0.5">
      <c r="B1208" t="s">
        <v>442</v>
      </c>
      <c r="C1208" s="17">
        <v>7.7156935862721598E-2</v>
      </c>
      <c r="D1208" s="17">
        <v>4.6629100795469301E-2</v>
      </c>
      <c r="E1208" s="17">
        <v>0.10659334208813399</v>
      </c>
      <c r="F1208" s="17"/>
      <c r="G1208" s="17">
        <v>7.0848200207085404E-2</v>
      </c>
      <c r="H1208" s="17">
        <v>7.4113394277252206E-2</v>
      </c>
      <c r="I1208" s="17">
        <v>9.9211329475665896E-2</v>
      </c>
      <c r="J1208" s="17">
        <v>6.6903316695322596E-2</v>
      </c>
      <c r="K1208" s="17">
        <v>7.1350209637561599E-2</v>
      </c>
      <c r="L1208" s="17">
        <v>7.9039261117097498E-2</v>
      </c>
      <c r="M1208" s="17"/>
      <c r="N1208" s="17">
        <v>4.0048795692267103E-2</v>
      </c>
      <c r="O1208" s="17">
        <v>4.1528712869523497E-2</v>
      </c>
      <c r="P1208" s="17">
        <v>0.12099749446266</v>
      </c>
      <c r="Q1208" s="17">
        <v>0.11781800203788501</v>
      </c>
      <c r="R1208" s="17">
        <v>0.109532771227159</v>
      </c>
      <c r="S1208" s="17">
        <v>3.5522024293798998E-2</v>
      </c>
      <c r="T1208" s="17">
        <v>8.2087327704564006E-2</v>
      </c>
      <c r="U1208" s="17">
        <v>0.14215317440383499</v>
      </c>
      <c r="V1208" s="17">
        <v>5.5638011504936101E-2</v>
      </c>
      <c r="W1208" s="17">
        <v>9.9116403831873506E-2</v>
      </c>
      <c r="X1208" s="17">
        <v>0.12958129747247399</v>
      </c>
      <c r="Y1208" s="17">
        <v>7.7135279513100702E-2</v>
      </c>
      <c r="Z1208" s="17">
        <v>0.12662001774659301</v>
      </c>
      <c r="AA1208" s="17">
        <v>6.2650315745632998E-2</v>
      </c>
      <c r="AB1208" s="17">
        <v>3.88774187737813E-2</v>
      </c>
      <c r="AC1208" s="17">
        <v>9.8284339295544504E-2</v>
      </c>
      <c r="AD1208" s="17"/>
      <c r="AE1208" s="17">
        <v>4.6801992402303101E-2</v>
      </c>
      <c r="AF1208" s="17">
        <v>9.0986771820670595E-2</v>
      </c>
    </row>
    <row r="1209" spans="2:32" x14ac:dyDescent="0.5">
      <c r="C1209" s="17"/>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c r="AC1209" s="17"/>
      <c r="AD1209" s="17"/>
      <c r="AE1209" s="17"/>
      <c r="AF1209" s="17"/>
    </row>
    <row r="1210" spans="2:32" x14ac:dyDescent="0.5">
      <c r="B1210" s="6" t="s">
        <v>469</v>
      </c>
      <c r="C1210" s="17"/>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c r="AC1210" s="17"/>
      <c r="AD1210" s="17"/>
      <c r="AE1210" s="17"/>
      <c r="AF1210" s="17"/>
    </row>
    <row r="1211" spans="2:32" x14ac:dyDescent="0.5">
      <c r="B1211" s="24" t="s">
        <v>57</v>
      </c>
      <c r="C1211" s="17"/>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c r="AC1211" s="17"/>
      <c r="AD1211" s="17"/>
      <c r="AE1211" s="17"/>
      <c r="AF1211" s="17"/>
    </row>
    <row r="1212" spans="2:32" x14ac:dyDescent="0.5">
      <c r="B1212" t="s">
        <v>457</v>
      </c>
      <c r="C1212" s="17">
        <v>0.13464681506116399</v>
      </c>
      <c r="D1212" s="17">
        <v>0.16496289341428</v>
      </c>
      <c r="E1212" s="17">
        <v>0.104431726830575</v>
      </c>
      <c r="F1212" s="17"/>
      <c r="G1212" s="17">
        <v>0.33690747682573702</v>
      </c>
      <c r="H1212" s="17">
        <v>0.227719121753965</v>
      </c>
      <c r="I1212" s="17">
        <v>0.19369331038124701</v>
      </c>
      <c r="J1212" s="17">
        <v>0.102266049169462</v>
      </c>
      <c r="K1212" s="17">
        <v>7.4602647210964407E-2</v>
      </c>
      <c r="L1212" s="17">
        <v>4.1921168145901203E-2</v>
      </c>
      <c r="M1212" s="17"/>
      <c r="N1212" s="17">
        <v>0.14517178402398001</v>
      </c>
      <c r="O1212" s="17">
        <v>0.18183787270318599</v>
      </c>
      <c r="P1212" s="17">
        <v>0.146253171502426</v>
      </c>
      <c r="Q1212" s="17">
        <v>0.17213856767798</v>
      </c>
      <c r="R1212" s="17">
        <v>0.107350662983714</v>
      </c>
      <c r="S1212" s="17">
        <v>7.95893270528409E-2</v>
      </c>
      <c r="T1212" s="17">
        <v>0.13564901633360901</v>
      </c>
      <c r="U1212" s="17">
        <v>9.3030561782082702E-2</v>
      </c>
      <c r="V1212" s="17">
        <v>7.0060745071449104E-2</v>
      </c>
      <c r="W1212" s="17">
        <v>0.13306802982170299</v>
      </c>
      <c r="X1212" s="17">
        <v>0.154469802802885</v>
      </c>
      <c r="Y1212" s="17">
        <v>0.24907475748866301</v>
      </c>
      <c r="Z1212" s="17">
        <v>5.4307630222738497E-2</v>
      </c>
      <c r="AA1212" s="17">
        <v>0.10224693664165301</v>
      </c>
      <c r="AB1212" s="17">
        <v>0.12048525388586701</v>
      </c>
      <c r="AC1212" s="17">
        <v>0.177305035334442</v>
      </c>
      <c r="AD1212" s="17"/>
      <c r="AE1212" s="17">
        <v>0.17423468810103501</v>
      </c>
      <c r="AF1212" s="17">
        <v>0.11661041875624401</v>
      </c>
    </row>
    <row r="1213" spans="2:32" x14ac:dyDescent="0.5">
      <c r="B1213" t="s">
        <v>458</v>
      </c>
      <c r="C1213" s="17">
        <v>0.36122182100105299</v>
      </c>
      <c r="D1213" s="17">
        <v>0.38754242114856702</v>
      </c>
      <c r="E1213" s="17">
        <v>0.33548932955692501</v>
      </c>
      <c r="F1213" s="17"/>
      <c r="G1213" s="17">
        <v>0.39468580454587698</v>
      </c>
      <c r="H1213" s="17">
        <v>0.461674080937367</v>
      </c>
      <c r="I1213" s="17">
        <v>0.40064688293399597</v>
      </c>
      <c r="J1213" s="17">
        <v>0.368714582488405</v>
      </c>
      <c r="K1213" s="17">
        <v>0.28282656702151199</v>
      </c>
      <c r="L1213" s="17">
        <v>0.319851605085954</v>
      </c>
      <c r="M1213" s="17"/>
      <c r="N1213" s="17">
        <v>0.34685717574834302</v>
      </c>
      <c r="O1213" s="17">
        <v>0.38852088319954098</v>
      </c>
      <c r="P1213" s="17">
        <v>0.32484007928340503</v>
      </c>
      <c r="Q1213" s="17">
        <v>0.191023985063005</v>
      </c>
      <c r="R1213" s="17">
        <v>0.31012752562402801</v>
      </c>
      <c r="S1213" s="17">
        <v>0.43025531140976803</v>
      </c>
      <c r="T1213" s="17">
        <v>0.31628815414696398</v>
      </c>
      <c r="U1213" s="17">
        <v>0.272496874919198</v>
      </c>
      <c r="V1213" s="17">
        <v>0.39560739613138002</v>
      </c>
      <c r="W1213" s="17">
        <v>0.38496461906558799</v>
      </c>
      <c r="X1213" s="17">
        <v>0.28533893427879298</v>
      </c>
      <c r="Y1213" s="17">
        <v>0.37592895426804601</v>
      </c>
      <c r="Z1213" s="17">
        <v>0.33902672063820499</v>
      </c>
      <c r="AA1213" s="17">
        <v>0.43715319820755599</v>
      </c>
      <c r="AB1213" s="17">
        <v>0.45536101717113903</v>
      </c>
      <c r="AC1213" s="17">
        <v>0.33194524345075799</v>
      </c>
      <c r="AD1213" s="17"/>
      <c r="AE1213" s="17">
        <v>0.40645755462162497</v>
      </c>
      <c r="AF1213" s="17">
        <v>0.34061223639663002</v>
      </c>
    </row>
    <row r="1214" spans="2:32" x14ac:dyDescent="0.5">
      <c r="B1214" t="s">
        <v>459</v>
      </c>
      <c r="C1214" s="17">
        <v>0.394962835073779</v>
      </c>
      <c r="D1214" s="17">
        <v>0.344469960766908</v>
      </c>
      <c r="E1214" s="17">
        <v>0.44463976173930098</v>
      </c>
      <c r="F1214" s="17"/>
      <c r="G1214" s="17">
        <v>0.234873842887134</v>
      </c>
      <c r="H1214" s="17">
        <v>0.209886336777036</v>
      </c>
      <c r="I1214" s="17">
        <v>0.32864363580811601</v>
      </c>
      <c r="J1214" s="17">
        <v>0.45697600807946198</v>
      </c>
      <c r="K1214" s="17">
        <v>0.51776188592675398</v>
      </c>
      <c r="L1214" s="17">
        <v>0.46808049253676498</v>
      </c>
      <c r="M1214" s="17"/>
      <c r="N1214" s="17">
        <v>0.408087800139603</v>
      </c>
      <c r="O1214" s="17">
        <v>0.31981058969694798</v>
      </c>
      <c r="P1214" s="17">
        <v>0.391261050231625</v>
      </c>
      <c r="Q1214" s="17">
        <v>0.45791933566623899</v>
      </c>
      <c r="R1214" s="17">
        <v>0.47298904016509902</v>
      </c>
      <c r="S1214" s="17">
        <v>0.34643428028553902</v>
      </c>
      <c r="T1214" s="17">
        <v>0.45541721730816498</v>
      </c>
      <c r="U1214" s="17">
        <v>0.45723647051759603</v>
      </c>
      <c r="V1214" s="17">
        <v>0.49653982876213998</v>
      </c>
      <c r="W1214" s="17">
        <v>0.38444407434467998</v>
      </c>
      <c r="X1214" s="17">
        <v>0.40682777117003999</v>
      </c>
      <c r="Y1214" s="17">
        <v>0.306009723385127</v>
      </c>
      <c r="Z1214" s="17">
        <v>0.43229704791210399</v>
      </c>
      <c r="AA1214" s="17">
        <v>0.35648676650010902</v>
      </c>
      <c r="AB1214" s="17">
        <v>0.30904627449213601</v>
      </c>
      <c r="AC1214" s="17">
        <v>0.32763989253669401</v>
      </c>
      <c r="AD1214" s="17"/>
      <c r="AE1214" s="17">
        <v>0.32331243841451501</v>
      </c>
      <c r="AF1214" s="17">
        <v>0.42760704781664699</v>
      </c>
    </row>
    <row r="1215" spans="2:32" x14ac:dyDescent="0.5">
      <c r="B1215" t="s">
        <v>442</v>
      </c>
      <c r="C1215" s="17">
        <v>0.10916852886400299</v>
      </c>
      <c r="D1215" s="17">
        <v>0.103024724670245</v>
      </c>
      <c r="E1215" s="17">
        <v>0.115439181873199</v>
      </c>
      <c r="F1215" s="17"/>
      <c r="G1215" s="17">
        <v>3.3532875741253E-2</v>
      </c>
      <c r="H1215" s="17">
        <v>0.100720460531632</v>
      </c>
      <c r="I1215" s="17">
        <v>7.7016170876640394E-2</v>
      </c>
      <c r="J1215" s="17">
        <v>7.2043360262670497E-2</v>
      </c>
      <c r="K1215" s="17">
        <v>0.12480889984077</v>
      </c>
      <c r="L1215" s="17">
        <v>0.17014673423137899</v>
      </c>
      <c r="M1215" s="17"/>
      <c r="N1215" s="17">
        <v>9.98832400880732E-2</v>
      </c>
      <c r="O1215" s="17">
        <v>0.109830654400325</v>
      </c>
      <c r="P1215" s="17">
        <v>0.137645698982544</v>
      </c>
      <c r="Q1215" s="17">
        <v>0.17891811159277601</v>
      </c>
      <c r="R1215" s="17">
        <v>0.109532771227159</v>
      </c>
      <c r="S1215" s="17">
        <v>0.14372108125185201</v>
      </c>
      <c r="T1215" s="17">
        <v>9.2645612211261899E-2</v>
      </c>
      <c r="U1215" s="17">
        <v>0.17723609278112401</v>
      </c>
      <c r="V1215" s="17">
        <v>3.7792030035030802E-2</v>
      </c>
      <c r="W1215" s="17">
        <v>9.7523276768029299E-2</v>
      </c>
      <c r="X1215" s="17">
        <v>0.15336349174828201</v>
      </c>
      <c r="Y1215" s="17">
        <v>6.8986564858163998E-2</v>
      </c>
      <c r="Z1215" s="17">
        <v>0.174368601226953</v>
      </c>
      <c r="AA1215" s="17">
        <v>0.10411309865068299</v>
      </c>
      <c r="AB1215" s="17">
        <v>0.115107454450858</v>
      </c>
      <c r="AC1215" s="17">
        <v>0.163109828678106</v>
      </c>
      <c r="AD1215" s="17"/>
      <c r="AE1215" s="17">
        <v>9.5995318862824405E-2</v>
      </c>
      <c r="AF1215" s="17">
        <v>0.115170297030479</v>
      </c>
    </row>
    <row r="1216" spans="2:32" x14ac:dyDescent="0.5">
      <c r="C1216" s="17"/>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c r="AC1216" s="17"/>
      <c r="AD1216" s="17"/>
      <c r="AE1216" s="17"/>
      <c r="AF1216" s="17"/>
    </row>
    <row r="1217" spans="2:32" x14ac:dyDescent="0.5">
      <c r="B1217" s="6" t="s">
        <v>470</v>
      </c>
      <c r="C1217" s="17"/>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c r="AC1217" s="17"/>
      <c r="AD1217" s="17"/>
      <c r="AE1217" s="17"/>
      <c r="AF1217" s="17"/>
    </row>
    <row r="1218" spans="2:32" x14ac:dyDescent="0.5">
      <c r="B1218" s="24" t="s">
        <v>57</v>
      </c>
      <c r="C1218" s="17"/>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c r="AC1218" s="17"/>
      <c r="AD1218" s="17"/>
      <c r="AE1218" s="17"/>
      <c r="AF1218" s="17"/>
    </row>
    <row r="1219" spans="2:32" x14ac:dyDescent="0.5">
      <c r="B1219" t="s">
        <v>457</v>
      </c>
      <c r="C1219" s="17">
        <v>8.4771127353199097E-2</v>
      </c>
      <c r="D1219" s="17">
        <v>0.13591413766528401</v>
      </c>
      <c r="E1219" s="17">
        <v>3.4312861009454E-2</v>
      </c>
      <c r="F1219" s="17"/>
      <c r="G1219" s="17">
        <v>0.231593252506091</v>
      </c>
      <c r="H1219" s="17">
        <v>0.17842679576811299</v>
      </c>
      <c r="I1219" s="17">
        <v>0.10196094405450901</v>
      </c>
      <c r="J1219" s="17">
        <v>8.2916343934669207E-2</v>
      </c>
      <c r="K1219" s="17">
        <v>3.0573919799411601E-2</v>
      </c>
      <c r="L1219" s="17">
        <v>1.07753417107599E-2</v>
      </c>
      <c r="M1219" s="17"/>
      <c r="N1219" s="17">
        <v>0.108268385659801</v>
      </c>
      <c r="O1219" s="17">
        <v>9.6535112441151399E-2</v>
      </c>
      <c r="P1219" s="17">
        <v>6.5459971134983599E-2</v>
      </c>
      <c r="Q1219" s="17">
        <v>2.7629913588476499E-2</v>
      </c>
      <c r="R1219" s="17">
        <v>0.107350662983714</v>
      </c>
      <c r="S1219" s="17">
        <v>3.5522024293798998E-2</v>
      </c>
      <c r="T1219" s="17">
        <v>7.3727730861180896E-2</v>
      </c>
      <c r="U1219" s="17">
        <v>9.7224533521769393E-2</v>
      </c>
      <c r="V1219" s="17">
        <v>0.110520571882795</v>
      </c>
      <c r="W1219" s="17">
        <v>9.1420756140037501E-2</v>
      </c>
      <c r="X1219" s="17">
        <v>0.107320460447403</v>
      </c>
      <c r="Y1219" s="17">
        <v>8.4418386220739897E-2</v>
      </c>
      <c r="Z1219" s="17">
        <v>5.4441775187993598E-2</v>
      </c>
      <c r="AA1219" s="17">
        <v>3.6070439834519602E-2</v>
      </c>
      <c r="AB1219" s="17">
        <v>0</v>
      </c>
      <c r="AC1219" s="17">
        <v>7.5958114449720698E-2</v>
      </c>
      <c r="AD1219" s="17"/>
      <c r="AE1219" s="17">
        <v>0.11395474979246401</v>
      </c>
      <c r="AF1219" s="17">
        <v>7.1474950026430395E-2</v>
      </c>
    </row>
    <row r="1220" spans="2:32" x14ac:dyDescent="0.5">
      <c r="B1220" t="s">
        <v>458</v>
      </c>
      <c r="C1220" s="17">
        <v>0.188455208619316</v>
      </c>
      <c r="D1220" s="17">
        <v>0.25246424607797302</v>
      </c>
      <c r="E1220" s="17">
        <v>0.126265966908024</v>
      </c>
      <c r="F1220" s="17"/>
      <c r="G1220" s="17">
        <v>0.34377687498372</v>
      </c>
      <c r="H1220" s="17">
        <v>0.33081258927192903</v>
      </c>
      <c r="I1220" s="17">
        <v>0.29925390334510399</v>
      </c>
      <c r="J1220" s="17">
        <v>0.15436814357200601</v>
      </c>
      <c r="K1220" s="17">
        <v>0.103539139503462</v>
      </c>
      <c r="L1220" s="17">
        <v>7.2385274937024194E-2</v>
      </c>
      <c r="M1220" s="17"/>
      <c r="N1220" s="17">
        <v>0.151058613030045</v>
      </c>
      <c r="O1220" s="17">
        <v>0.236789288942794</v>
      </c>
      <c r="P1220" s="17">
        <v>0.119044789436919</v>
      </c>
      <c r="Q1220" s="17">
        <v>0.23580040073691899</v>
      </c>
      <c r="R1220" s="17">
        <v>0.200594754396869</v>
      </c>
      <c r="S1220" s="17">
        <v>0.111085267411992</v>
      </c>
      <c r="T1220" s="17">
        <v>0.191895525740368</v>
      </c>
      <c r="U1220" s="17">
        <v>0.135281076193627</v>
      </c>
      <c r="V1220" s="17">
        <v>0.240452527590826</v>
      </c>
      <c r="W1220" s="17">
        <v>0.199636760206305</v>
      </c>
      <c r="X1220" s="17">
        <v>0.13552921712547</v>
      </c>
      <c r="Y1220" s="17">
        <v>0.32181018175890203</v>
      </c>
      <c r="Z1220" s="17">
        <v>9.1246278616792104E-2</v>
      </c>
      <c r="AA1220" s="17">
        <v>0.26380981312694701</v>
      </c>
      <c r="AB1220" s="17">
        <v>0.126993014473785</v>
      </c>
      <c r="AC1220" s="17">
        <v>0.18495668732690401</v>
      </c>
      <c r="AD1220" s="17"/>
      <c r="AE1220" s="17">
        <v>0.27239494049167301</v>
      </c>
      <c r="AF1220" s="17">
        <v>0.150211924665825</v>
      </c>
    </row>
    <row r="1221" spans="2:32" x14ac:dyDescent="0.5">
      <c r="B1221" t="s">
        <v>459</v>
      </c>
      <c r="C1221" s="17">
        <v>0.58207055586082901</v>
      </c>
      <c r="D1221" s="17">
        <v>0.51170259801052298</v>
      </c>
      <c r="E1221" s="17">
        <v>0.65141847702978695</v>
      </c>
      <c r="F1221" s="17"/>
      <c r="G1221" s="17">
        <v>0.33802734396010198</v>
      </c>
      <c r="H1221" s="17">
        <v>0.381015135271145</v>
      </c>
      <c r="I1221" s="17">
        <v>0.459456430480224</v>
      </c>
      <c r="J1221" s="17">
        <v>0.64065352600091197</v>
      </c>
      <c r="K1221" s="17">
        <v>0.71629600595850695</v>
      </c>
      <c r="L1221" s="17">
        <v>0.71865921439152103</v>
      </c>
      <c r="M1221" s="17"/>
      <c r="N1221" s="17">
        <v>0.63899725679937902</v>
      </c>
      <c r="O1221" s="17">
        <v>0.52274239470843298</v>
      </c>
      <c r="P1221" s="17">
        <v>0.60230919175158304</v>
      </c>
      <c r="Q1221" s="17">
        <v>0.43797182162727299</v>
      </c>
      <c r="R1221" s="17">
        <v>0.69205458261941699</v>
      </c>
      <c r="S1221" s="17">
        <v>0.70940385137620698</v>
      </c>
      <c r="T1221" s="17">
        <v>0.58642986201245295</v>
      </c>
      <c r="U1221" s="17">
        <v>0.58621870025572798</v>
      </c>
      <c r="V1221" s="17">
        <v>0.49527255285322802</v>
      </c>
      <c r="W1221" s="17">
        <v>0.591408019576394</v>
      </c>
      <c r="X1221" s="17">
        <v>0.57719013542662501</v>
      </c>
      <c r="Y1221" s="17">
        <v>0.52478486716219397</v>
      </c>
      <c r="Z1221" s="17">
        <v>0.63959315244272896</v>
      </c>
      <c r="AA1221" s="17">
        <v>0.60262006244424204</v>
      </c>
      <c r="AB1221" s="17">
        <v>0.73209151551262697</v>
      </c>
      <c r="AC1221" s="17">
        <v>0.57114525451121301</v>
      </c>
      <c r="AD1221" s="17"/>
      <c r="AE1221" s="17">
        <v>0.52326795006450999</v>
      </c>
      <c r="AF1221" s="17">
        <v>0.60886126272290697</v>
      </c>
    </row>
    <row r="1222" spans="2:32" x14ac:dyDescent="0.5">
      <c r="B1222" t="s">
        <v>442</v>
      </c>
      <c r="C1222" s="17">
        <v>0.14470310816665599</v>
      </c>
      <c r="D1222" s="17">
        <v>9.9919018246220695E-2</v>
      </c>
      <c r="E1222" s="17">
        <v>0.18800269505273501</v>
      </c>
      <c r="F1222" s="17"/>
      <c r="G1222" s="17">
        <v>8.6602528550086599E-2</v>
      </c>
      <c r="H1222" s="17">
        <v>0.109745479688813</v>
      </c>
      <c r="I1222" s="17">
        <v>0.13932872212016301</v>
      </c>
      <c r="J1222" s="17">
        <v>0.122061986492413</v>
      </c>
      <c r="K1222" s="17">
        <v>0.14959093473862001</v>
      </c>
      <c r="L1222" s="17">
        <v>0.19818016896069501</v>
      </c>
      <c r="M1222" s="17"/>
      <c r="N1222" s="17">
        <v>0.101675744510774</v>
      </c>
      <c r="O1222" s="17">
        <v>0.14393320390762199</v>
      </c>
      <c r="P1222" s="17">
        <v>0.213186047676514</v>
      </c>
      <c r="Q1222" s="17">
        <v>0.29859786404733102</v>
      </c>
      <c r="R1222" s="17">
        <v>0</v>
      </c>
      <c r="S1222" s="17">
        <v>0.14398885691800201</v>
      </c>
      <c r="T1222" s="17">
        <v>0.14794688138599901</v>
      </c>
      <c r="U1222" s="17">
        <v>0.181275690028876</v>
      </c>
      <c r="V1222" s="17">
        <v>0.15375434767315099</v>
      </c>
      <c r="W1222" s="17">
        <v>0.11753446407726301</v>
      </c>
      <c r="X1222" s="17">
        <v>0.17996018700050101</v>
      </c>
      <c r="Y1222" s="17">
        <v>6.8986564858163998E-2</v>
      </c>
      <c r="Z1222" s="17">
        <v>0.21471879375248501</v>
      </c>
      <c r="AA1222" s="17">
        <v>9.7499684594291106E-2</v>
      </c>
      <c r="AB1222" s="17">
        <v>0.14091547001358801</v>
      </c>
      <c r="AC1222" s="17">
        <v>0.167939943712162</v>
      </c>
      <c r="AD1222" s="17"/>
      <c r="AE1222" s="17">
        <v>9.0382359651352301E-2</v>
      </c>
      <c r="AF1222" s="17">
        <v>0.16945186258483699</v>
      </c>
    </row>
    <row r="1223" spans="2:32" x14ac:dyDescent="0.5">
      <c r="C1223" s="17"/>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c r="AD1223" s="17"/>
      <c r="AE1223" s="17"/>
      <c r="AF1223" s="17"/>
    </row>
    <row r="1224" spans="2:32" x14ac:dyDescent="0.5">
      <c r="B1224" s="6" t="s">
        <v>471</v>
      </c>
      <c r="C1224" s="17"/>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c r="AC1224" s="17"/>
      <c r="AD1224" s="17"/>
      <c r="AE1224" s="17"/>
      <c r="AF1224" s="17"/>
    </row>
    <row r="1225" spans="2:32" x14ac:dyDescent="0.5">
      <c r="B1225" s="24" t="s">
        <v>57</v>
      </c>
      <c r="C1225" s="17"/>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c r="AC1225" s="17"/>
      <c r="AD1225" s="17"/>
      <c r="AE1225" s="17"/>
      <c r="AF1225" s="17"/>
    </row>
    <row r="1226" spans="2:32" x14ac:dyDescent="0.5">
      <c r="B1226" t="s">
        <v>457</v>
      </c>
      <c r="C1226" s="17">
        <v>0.18958805141868801</v>
      </c>
      <c r="D1226" s="17">
        <v>0.22094085577049999</v>
      </c>
      <c r="E1226" s="17">
        <v>0.15665059309072801</v>
      </c>
      <c r="F1226" s="17"/>
      <c r="G1226" s="17">
        <v>0.389252762262006</v>
      </c>
      <c r="H1226" s="17">
        <v>0.342477732680597</v>
      </c>
      <c r="I1226" s="17">
        <v>0.19917321734011101</v>
      </c>
      <c r="J1226" s="17">
        <v>0.131297337379184</v>
      </c>
      <c r="K1226" s="17">
        <v>0.13911017545941001</v>
      </c>
      <c r="L1226" s="17">
        <v>0.10108974122478701</v>
      </c>
      <c r="M1226" s="17"/>
      <c r="N1226" s="17">
        <v>0.19128604559427101</v>
      </c>
      <c r="O1226" s="17">
        <v>0.21514291252340201</v>
      </c>
      <c r="P1226" s="17">
        <v>0.12240703319481799</v>
      </c>
      <c r="Q1226" s="17">
        <v>0.23473667236250301</v>
      </c>
      <c r="R1226" s="17">
        <v>0.386930057535254</v>
      </c>
      <c r="S1226" s="17">
        <v>0.200582090601994</v>
      </c>
      <c r="T1226" s="17">
        <v>0.161567679053959</v>
      </c>
      <c r="U1226" s="17">
        <v>0.28842299786585202</v>
      </c>
      <c r="V1226" s="17">
        <v>0.192513957308308</v>
      </c>
      <c r="W1226" s="17">
        <v>0.20747578235273401</v>
      </c>
      <c r="X1226" s="17">
        <v>0.17620341975853299</v>
      </c>
      <c r="Y1226" s="17">
        <v>0.23592293084819599</v>
      </c>
      <c r="Z1226" s="17">
        <v>7.2231451910612393E-2</v>
      </c>
      <c r="AA1226" s="17">
        <v>0.27127079819314998</v>
      </c>
      <c r="AB1226" s="17">
        <v>0.12048525388586701</v>
      </c>
      <c r="AC1226" s="17">
        <v>0.103866194381404</v>
      </c>
      <c r="AD1226" s="17"/>
      <c r="AE1226" s="17">
        <v>0.23220209786855101</v>
      </c>
      <c r="AF1226" s="17">
        <v>0.17017291817442801</v>
      </c>
    </row>
    <row r="1227" spans="2:32" x14ac:dyDescent="0.5">
      <c r="B1227" t="s">
        <v>458</v>
      </c>
      <c r="C1227" s="17">
        <v>0.424528348750081</v>
      </c>
      <c r="D1227" s="17">
        <v>0.44141999696205197</v>
      </c>
      <c r="E1227" s="17">
        <v>0.40996948498806601</v>
      </c>
      <c r="F1227" s="17"/>
      <c r="G1227" s="17">
        <v>0.39150002605815198</v>
      </c>
      <c r="H1227" s="17">
        <v>0.41287046827728202</v>
      </c>
      <c r="I1227" s="17">
        <v>0.46694223040858002</v>
      </c>
      <c r="J1227" s="17">
        <v>0.43689410758825897</v>
      </c>
      <c r="K1227" s="17">
        <v>0.43184790936816497</v>
      </c>
      <c r="L1227" s="17">
        <v>0.40548211380625199</v>
      </c>
      <c r="M1227" s="17"/>
      <c r="N1227" s="17">
        <v>0.46431524665576401</v>
      </c>
      <c r="O1227" s="17">
        <v>0.48549605454825501</v>
      </c>
      <c r="P1227" s="17">
        <v>0.450904875250283</v>
      </c>
      <c r="Q1227" s="17">
        <v>0.434469030622189</v>
      </c>
      <c r="R1227" s="17">
        <v>0.31577036526109697</v>
      </c>
      <c r="S1227" s="17">
        <v>0.30671983230141597</v>
      </c>
      <c r="T1227" s="17">
        <v>0.38983490750560501</v>
      </c>
      <c r="U1227" s="17">
        <v>0.263434626753831</v>
      </c>
      <c r="V1227" s="17">
        <v>0.36651869158990402</v>
      </c>
      <c r="W1227" s="17">
        <v>0.40568351057028801</v>
      </c>
      <c r="X1227" s="17">
        <v>0.44461668837484902</v>
      </c>
      <c r="Y1227" s="17">
        <v>0.38540085495489701</v>
      </c>
      <c r="Z1227" s="17">
        <v>0.38677624942611699</v>
      </c>
      <c r="AA1227" s="17">
        <v>0.38117035932669802</v>
      </c>
      <c r="AB1227" s="17">
        <v>0.50071141258090002</v>
      </c>
      <c r="AC1227" s="17">
        <v>0.50750834395418098</v>
      </c>
      <c r="AD1227" s="17"/>
      <c r="AE1227" s="17">
        <v>0.466822306292421</v>
      </c>
      <c r="AF1227" s="17">
        <v>0.40525904931667101</v>
      </c>
    </row>
    <row r="1228" spans="2:32" x14ac:dyDescent="0.5">
      <c r="B1228" t="s">
        <v>459</v>
      </c>
      <c r="C1228" s="17">
        <v>0.33297088964857502</v>
      </c>
      <c r="D1228" s="17">
        <v>0.29563750659883498</v>
      </c>
      <c r="E1228" s="17">
        <v>0.36985248305368601</v>
      </c>
      <c r="F1228" s="17"/>
      <c r="G1228" s="17">
        <v>0.181190731514561</v>
      </c>
      <c r="H1228" s="17">
        <v>0.193525070343504</v>
      </c>
      <c r="I1228" s="17">
        <v>0.26346726752917199</v>
      </c>
      <c r="J1228" s="17">
        <v>0.381424678757536</v>
      </c>
      <c r="K1228" s="17">
        <v>0.392751587159263</v>
      </c>
      <c r="L1228" s="17">
        <v>0.431251256181369</v>
      </c>
      <c r="M1228" s="17"/>
      <c r="N1228" s="17">
        <v>0.306043397112301</v>
      </c>
      <c r="O1228" s="17">
        <v>0.27617108274790497</v>
      </c>
      <c r="P1228" s="17">
        <v>0.34956963324262802</v>
      </c>
      <c r="Q1228" s="17">
        <v>0.27356152308521597</v>
      </c>
      <c r="R1228" s="17">
        <v>0.18776680597648901</v>
      </c>
      <c r="S1228" s="17">
        <v>0.45336707368234902</v>
      </c>
      <c r="T1228" s="17">
        <v>0.390486893807515</v>
      </c>
      <c r="U1228" s="17">
        <v>0.31894309773122598</v>
      </c>
      <c r="V1228" s="17">
        <v>0.41340149040958701</v>
      </c>
      <c r="W1228" s="17">
        <v>0.32596128091159199</v>
      </c>
      <c r="X1228" s="17">
        <v>0.26829073084723598</v>
      </c>
      <c r="Y1228" s="17">
        <v>0.378676214196906</v>
      </c>
      <c r="Z1228" s="17">
        <v>0.43331641320651099</v>
      </c>
      <c r="AA1228" s="17">
        <v>0.284908526734519</v>
      </c>
      <c r="AB1228" s="17">
        <v>0.339925914759451</v>
      </c>
      <c r="AC1228" s="17">
        <v>0.35441274329624101</v>
      </c>
      <c r="AD1228" s="17"/>
      <c r="AE1228" s="17">
        <v>0.26863402619744903</v>
      </c>
      <c r="AF1228" s="17">
        <v>0.36228302685411001</v>
      </c>
    </row>
    <row r="1229" spans="2:32" x14ac:dyDescent="0.5">
      <c r="B1229" t="s">
        <v>442</v>
      </c>
      <c r="C1229" s="17">
        <v>5.29127101826561E-2</v>
      </c>
      <c r="D1229" s="17">
        <v>4.2001640668612103E-2</v>
      </c>
      <c r="E1229" s="17">
        <v>6.3527438867520394E-2</v>
      </c>
      <c r="F1229" s="17"/>
      <c r="G1229" s="17">
        <v>3.8056480165280203E-2</v>
      </c>
      <c r="H1229" s="17">
        <v>5.1126728698617299E-2</v>
      </c>
      <c r="I1229" s="17">
        <v>7.0417284722136694E-2</v>
      </c>
      <c r="J1229" s="17">
        <v>5.0383876275020598E-2</v>
      </c>
      <c r="K1229" s="17">
        <v>3.6290328013162503E-2</v>
      </c>
      <c r="L1229" s="17">
        <v>6.21768887875912E-2</v>
      </c>
      <c r="M1229" s="17"/>
      <c r="N1229" s="17">
        <v>3.83553106376638E-2</v>
      </c>
      <c r="O1229" s="17">
        <v>2.31899501804382E-2</v>
      </c>
      <c r="P1229" s="17">
        <v>7.7118458312270904E-2</v>
      </c>
      <c r="Q1229" s="17">
        <v>5.7232773930092101E-2</v>
      </c>
      <c r="R1229" s="17">
        <v>0.109532771227159</v>
      </c>
      <c r="S1229" s="17">
        <v>3.9331003414240701E-2</v>
      </c>
      <c r="T1229" s="17">
        <v>5.8110519632921402E-2</v>
      </c>
      <c r="U1229" s="17">
        <v>0.129199277649091</v>
      </c>
      <c r="V1229" s="17">
        <v>2.7565860692200701E-2</v>
      </c>
      <c r="W1229" s="17">
        <v>6.0879426165386101E-2</v>
      </c>
      <c r="X1229" s="17">
        <v>0.110889161019382</v>
      </c>
      <c r="Y1229" s="17">
        <v>0</v>
      </c>
      <c r="Z1229" s="17">
        <v>0.10767588545676</v>
      </c>
      <c r="AA1229" s="17">
        <v>6.2650315745632998E-2</v>
      </c>
      <c r="AB1229" s="17">
        <v>3.88774187737813E-2</v>
      </c>
      <c r="AC1229" s="17">
        <v>3.4212718368174903E-2</v>
      </c>
      <c r="AD1229" s="17"/>
      <c r="AE1229" s="17">
        <v>3.2341569641579498E-2</v>
      </c>
      <c r="AF1229" s="17">
        <v>6.2285005654791399E-2</v>
      </c>
    </row>
    <row r="1230" spans="2:32" x14ac:dyDescent="0.5">
      <c r="C1230" s="17"/>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c r="AD1230" s="17"/>
      <c r="AE1230" s="17"/>
      <c r="AF1230" s="17"/>
    </row>
    <row r="1231" spans="2:32" x14ac:dyDescent="0.5">
      <c r="B1231" s="6" t="s">
        <v>472</v>
      </c>
      <c r="C1231" s="17"/>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c r="AD1231" s="17"/>
      <c r="AE1231" s="17"/>
      <c r="AF1231" s="17"/>
    </row>
    <row r="1232" spans="2:32" x14ac:dyDescent="0.5">
      <c r="B1232" s="24" t="s">
        <v>57</v>
      </c>
      <c r="C1232" s="17"/>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c r="AC1232" s="17"/>
      <c r="AD1232" s="17"/>
      <c r="AE1232" s="17"/>
      <c r="AF1232" s="17"/>
    </row>
    <row r="1233" spans="2:32" x14ac:dyDescent="0.5">
      <c r="B1233" t="s">
        <v>457</v>
      </c>
      <c r="C1233" s="17">
        <v>0.111422494282174</v>
      </c>
      <c r="D1233" s="17">
        <v>0.157145547150463</v>
      </c>
      <c r="E1233" s="17">
        <v>6.4473707902456906E-2</v>
      </c>
      <c r="F1233" s="17"/>
      <c r="G1233" s="17">
        <v>0.26224380683427501</v>
      </c>
      <c r="H1233" s="17">
        <v>0.20365687714503999</v>
      </c>
      <c r="I1233" s="17">
        <v>0.14023402365978199</v>
      </c>
      <c r="J1233" s="17">
        <v>9.1033040197162796E-2</v>
      </c>
      <c r="K1233" s="17">
        <v>8.2940012728119003E-2</v>
      </c>
      <c r="L1233" s="17">
        <v>2.41242376138209E-2</v>
      </c>
      <c r="M1233" s="17"/>
      <c r="N1233" s="17">
        <v>0.12409506533713301</v>
      </c>
      <c r="O1233" s="17">
        <v>0.17515059175153899</v>
      </c>
      <c r="P1233" s="17">
        <v>0.14443576323426699</v>
      </c>
      <c r="Q1233" s="17">
        <v>9.1963663837540399E-2</v>
      </c>
      <c r="R1233" s="17">
        <v>0.107350662983714</v>
      </c>
      <c r="S1233" s="17">
        <v>7.4679405151324499E-2</v>
      </c>
      <c r="T1233" s="17">
        <v>7.3973087593600703E-2</v>
      </c>
      <c r="U1233" s="17">
        <v>0.141642828542967</v>
      </c>
      <c r="V1233" s="17">
        <v>7.5331239652552798E-2</v>
      </c>
      <c r="W1233" s="17">
        <v>0.113927324422006</v>
      </c>
      <c r="X1233" s="17">
        <v>0.116673815538491</v>
      </c>
      <c r="Y1233" s="17">
        <v>0.24659945136268899</v>
      </c>
      <c r="Z1233" s="17">
        <v>1.8191346602368999E-2</v>
      </c>
      <c r="AA1233" s="17">
        <v>7.3764685647408304E-2</v>
      </c>
      <c r="AB1233" s="17">
        <v>3.5285079549706798E-2</v>
      </c>
      <c r="AC1233" s="17">
        <v>0.10101899475854199</v>
      </c>
      <c r="AD1233" s="17"/>
      <c r="AE1233" s="17">
        <v>0.154149522707134</v>
      </c>
      <c r="AF1233" s="17">
        <v>9.19558859895801E-2</v>
      </c>
    </row>
    <row r="1234" spans="2:32" x14ac:dyDescent="0.5">
      <c r="B1234" t="s">
        <v>458</v>
      </c>
      <c r="C1234" s="17">
        <v>0.33975794710988</v>
      </c>
      <c r="D1234" s="17">
        <v>0.38200642217268999</v>
      </c>
      <c r="E1234" s="17">
        <v>0.30067227838358701</v>
      </c>
      <c r="F1234" s="17"/>
      <c r="G1234" s="17">
        <v>0.40224578181202397</v>
      </c>
      <c r="H1234" s="17">
        <v>0.43084080035448102</v>
      </c>
      <c r="I1234" s="17">
        <v>0.35371190041686201</v>
      </c>
      <c r="J1234" s="17">
        <v>0.32816690280713101</v>
      </c>
      <c r="K1234" s="17">
        <v>0.28521605336078798</v>
      </c>
      <c r="L1234" s="17">
        <v>0.30382426041959198</v>
      </c>
      <c r="M1234" s="17"/>
      <c r="N1234" s="17">
        <v>0.33317371948459801</v>
      </c>
      <c r="O1234" s="17">
        <v>0.33537587029392302</v>
      </c>
      <c r="P1234" s="17">
        <v>0.41396892846878403</v>
      </c>
      <c r="Q1234" s="17">
        <v>0.21677493101908499</v>
      </c>
      <c r="R1234" s="17">
        <v>0.30235034030675201</v>
      </c>
      <c r="S1234" s="17">
        <v>0.31367674941095602</v>
      </c>
      <c r="T1234" s="17">
        <v>0.279074445043755</v>
      </c>
      <c r="U1234" s="17">
        <v>0.22743672088022701</v>
      </c>
      <c r="V1234" s="17">
        <v>0.36236630877805198</v>
      </c>
      <c r="W1234" s="17">
        <v>0.33585471357307101</v>
      </c>
      <c r="X1234" s="17">
        <v>0.39705366962099797</v>
      </c>
      <c r="Y1234" s="17">
        <v>0.235675829829608</v>
      </c>
      <c r="Z1234" s="17">
        <v>0.35331052319143003</v>
      </c>
      <c r="AA1234" s="17">
        <v>0.48271512712646603</v>
      </c>
      <c r="AB1234" s="17">
        <v>0.39204403827499901</v>
      </c>
      <c r="AC1234" s="17">
        <v>0.35939975376213801</v>
      </c>
      <c r="AD1234" s="17"/>
      <c r="AE1234" s="17">
        <v>0.400140239838019</v>
      </c>
      <c r="AF1234" s="17">
        <v>0.31224752844334802</v>
      </c>
    </row>
    <row r="1235" spans="2:32" x14ac:dyDescent="0.5">
      <c r="B1235" t="s">
        <v>459</v>
      </c>
      <c r="C1235" s="17">
        <v>0.46380305931272098</v>
      </c>
      <c r="D1235" s="17">
        <v>0.398039419468393</v>
      </c>
      <c r="E1235" s="17">
        <v>0.52831670699143995</v>
      </c>
      <c r="F1235" s="17"/>
      <c r="G1235" s="17">
        <v>0.281888271938527</v>
      </c>
      <c r="H1235" s="17">
        <v>0.30269608942565002</v>
      </c>
      <c r="I1235" s="17">
        <v>0.409868918670027</v>
      </c>
      <c r="J1235" s="17">
        <v>0.51739429622160704</v>
      </c>
      <c r="K1235" s="17">
        <v>0.54717931103046302</v>
      </c>
      <c r="L1235" s="17">
        <v>0.55621476171806505</v>
      </c>
      <c r="M1235" s="17"/>
      <c r="N1235" s="17">
        <v>0.47094170817111303</v>
      </c>
      <c r="O1235" s="17">
        <v>0.43555296099798502</v>
      </c>
      <c r="P1235" s="17">
        <v>0.30045868829447098</v>
      </c>
      <c r="Q1235" s="17">
        <v>0.57344340310548902</v>
      </c>
      <c r="R1235" s="17">
        <v>0.59029899670953401</v>
      </c>
      <c r="S1235" s="17">
        <v>0.531880895828164</v>
      </c>
      <c r="T1235" s="17">
        <v>0.55388989073294503</v>
      </c>
      <c r="U1235" s="17">
        <v>0.50172117292771401</v>
      </c>
      <c r="V1235" s="17">
        <v>0.46732501642734903</v>
      </c>
      <c r="W1235" s="17">
        <v>0.47101506390839898</v>
      </c>
      <c r="X1235" s="17">
        <v>0.39694438997243903</v>
      </c>
      <c r="Y1235" s="17">
        <v>0.44873815394953798</v>
      </c>
      <c r="Z1235" s="17">
        <v>0.48898204169861698</v>
      </c>
      <c r="AA1235" s="17">
        <v>0.38086987148049201</v>
      </c>
      <c r="AB1235" s="17">
        <v>0.45363749115784502</v>
      </c>
      <c r="AC1235" s="17">
        <v>0.47066607875453798</v>
      </c>
      <c r="AD1235" s="17"/>
      <c r="AE1235" s="17">
        <v>0.38668076689805397</v>
      </c>
      <c r="AF1235" s="17">
        <v>0.49894029006350699</v>
      </c>
    </row>
    <row r="1236" spans="2:32" x14ac:dyDescent="0.5">
      <c r="B1236" t="s">
        <v>442</v>
      </c>
      <c r="C1236" s="17">
        <v>8.5016499295225104E-2</v>
      </c>
      <c r="D1236" s="17">
        <v>6.2808611208454906E-2</v>
      </c>
      <c r="E1236" s="17">
        <v>0.106537306722516</v>
      </c>
      <c r="F1236" s="17"/>
      <c r="G1236" s="17">
        <v>5.3622139415173999E-2</v>
      </c>
      <c r="H1236" s="17">
        <v>6.2806233074828494E-2</v>
      </c>
      <c r="I1236" s="17">
        <v>9.6185157253329004E-2</v>
      </c>
      <c r="J1236" s="17">
        <v>6.3405760774099304E-2</v>
      </c>
      <c r="K1236" s="17">
        <v>8.4664622880630494E-2</v>
      </c>
      <c r="L1236" s="17">
        <v>0.115836740248522</v>
      </c>
      <c r="M1236" s="17"/>
      <c r="N1236" s="17">
        <v>7.1789507007156E-2</v>
      </c>
      <c r="O1236" s="17">
        <v>5.3920576956553203E-2</v>
      </c>
      <c r="P1236" s="17">
        <v>0.14113662000247701</v>
      </c>
      <c r="Q1236" s="17">
        <v>0.11781800203788501</v>
      </c>
      <c r="R1236" s="17">
        <v>0</v>
      </c>
      <c r="S1236" s="17">
        <v>7.97629496095561E-2</v>
      </c>
      <c r="T1236" s="17">
        <v>9.3062576629699204E-2</v>
      </c>
      <c r="U1236" s="17">
        <v>0.129199277649091</v>
      </c>
      <c r="V1236" s="17">
        <v>9.4977435142045902E-2</v>
      </c>
      <c r="W1236" s="17">
        <v>7.9202898096523797E-2</v>
      </c>
      <c r="X1236" s="17">
        <v>8.9328124868072997E-2</v>
      </c>
      <c r="Y1236" s="17">
        <v>6.8986564858163998E-2</v>
      </c>
      <c r="Z1236" s="17">
        <v>0.13951608850758401</v>
      </c>
      <c r="AA1236" s="17">
        <v>6.2650315745632998E-2</v>
      </c>
      <c r="AB1236" s="17">
        <v>0.11903339101745</v>
      </c>
      <c r="AC1236" s="17">
        <v>6.8915172724781898E-2</v>
      </c>
      <c r="AD1236" s="17"/>
      <c r="AE1236" s="17">
        <v>5.9029470556793098E-2</v>
      </c>
      <c r="AF1236" s="17">
        <v>9.6856295503564602E-2</v>
      </c>
    </row>
    <row r="1237" spans="2:32" x14ac:dyDescent="0.5">
      <c r="C1237" s="17"/>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c r="AC1237" s="17"/>
      <c r="AD1237" s="17"/>
      <c r="AE1237" s="17"/>
      <c r="AF1237" s="17"/>
    </row>
    <row r="1238" spans="2:32" x14ac:dyDescent="0.5">
      <c r="B1238" s="6" t="s">
        <v>473</v>
      </c>
      <c r="C1238" s="17"/>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c r="AC1238" s="17"/>
      <c r="AD1238" s="17"/>
      <c r="AE1238" s="17"/>
      <c r="AF1238" s="17"/>
    </row>
    <row r="1239" spans="2:32" x14ac:dyDescent="0.5">
      <c r="B1239" s="24" t="s">
        <v>57</v>
      </c>
      <c r="C1239" s="17"/>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c r="AD1239" s="17"/>
      <c r="AE1239" s="17"/>
      <c r="AF1239" s="17"/>
    </row>
    <row r="1240" spans="2:32" x14ac:dyDescent="0.5">
      <c r="B1240" t="s">
        <v>457</v>
      </c>
      <c r="C1240" s="17">
        <v>0.10615396662760999</v>
      </c>
      <c r="D1240" s="17">
        <v>0.139155787952809</v>
      </c>
      <c r="E1240" s="17">
        <v>7.13331345960911E-2</v>
      </c>
      <c r="F1240" s="17"/>
      <c r="G1240" s="17">
        <v>0.243515414665809</v>
      </c>
      <c r="H1240" s="17">
        <v>0.15269352898810601</v>
      </c>
      <c r="I1240" s="17">
        <v>0.153088390008807</v>
      </c>
      <c r="J1240" s="17">
        <v>8.1671586123756301E-2</v>
      </c>
      <c r="K1240" s="17">
        <v>7.3131415574064398E-2</v>
      </c>
      <c r="L1240" s="17">
        <v>4.5047629994472101E-2</v>
      </c>
      <c r="M1240" s="17"/>
      <c r="N1240" s="17">
        <v>8.4476931426125196E-2</v>
      </c>
      <c r="O1240" s="17">
        <v>0.13663288397879</v>
      </c>
      <c r="P1240" s="17">
        <v>0.103647977729418</v>
      </c>
      <c r="Q1240" s="17">
        <v>0.12701482453225499</v>
      </c>
      <c r="R1240" s="17">
        <v>0.177823808641658</v>
      </c>
      <c r="S1240" s="17">
        <v>0.153073636313656</v>
      </c>
      <c r="T1240" s="17">
        <v>8.0602185320595696E-2</v>
      </c>
      <c r="U1240" s="17">
        <v>0.183094789827113</v>
      </c>
      <c r="V1240" s="17">
        <v>9.8104642937807907E-2</v>
      </c>
      <c r="W1240" s="17">
        <v>0.106379831072755</v>
      </c>
      <c r="X1240" s="17">
        <v>0.19325607651759899</v>
      </c>
      <c r="Y1240" s="17">
        <v>0.172268703858588</v>
      </c>
      <c r="Z1240" s="17">
        <v>4.1744965392629702E-2</v>
      </c>
      <c r="AA1240" s="17">
        <v>6.7390161552146693E-2</v>
      </c>
      <c r="AB1240" s="17">
        <v>0</v>
      </c>
      <c r="AC1240" s="17">
        <v>0.10586254655595401</v>
      </c>
      <c r="AD1240" s="17"/>
      <c r="AE1240" s="17">
        <v>0.128567247135631</v>
      </c>
      <c r="AF1240" s="17">
        <v>9.5942384678540105E-2</v>
      </c>
    </row>
    <row r="1241" spans="2:32" x14ac:dyDescent="0.5">
      <c r="B1241" t="s">
        <v>458</v>
      </c>
      <c r="C1241" s="17">
        <v>0.263355965220399</v>
      </c>
      <c r="D1241" s="17">
        <v>0.30889528882640799</v>
      </c>
      <c r="E1241" s="17">
        <v>0.22084516600193299</v>
      </c>
      <c r="F1241" s="17"/>
      <c r="G1241" s="17">
        <v>0.28512053400565301</v>
      </c>
      <c r="H1241" s="17">
        <v>0.38531914265259898</v>
      </c>
      <c r="I1241" s="17">
        <v>0.288845552325107</v>
      </c>
      <c r="J1241" s="17">
        <v>0.22896331877276899</v>
      </c>
      <c r="K1241" s="17">
        <v>0.25222169855216497</v>
      </c>
      <c r="L1241" s="17">
        <v>0.20111563719440501</v>
      </c>
      <c r="M1241" s="17"/>
      <c r="N1241" s="17">
        <v>0.26905630649495099</v>
      </c>
      <c r="O1241" s="17">
        <v>0.31224433690616699</v>
      </c>
      <c r="P1241" s="17">
        <v>0.23656171904006901</v>
      </c>
      <c r="Q1241" s="17">
        <v>0.18839519614719399</v>
      </c>
      <c r="R1241" s="17">
        <v>0.216883434210873</v>
      </c>
      <c r="S1241" s="17">
        <v>0.238110145571474</v>
      </c>
      <c r="T1241" s="17">
        <v>0.24850680414350801</v>
      </c>
      <c r="U1241" s="17">
        <v>0.31897866739698599</v>
      </c>
      <c r="V1241" s="17">
        <v>0.29274653912343701</v>
      </c>
      <c r="W1241" s="17">
        <v>0.22935530838092699</v>
      </c>
      <c r="X1241" s="17">
        <v>0.16794313089385601</v>
      </c>
      <c r="Y1241" s="17">
        <v>0.30716534776303001</v>
      </c>
      <c r="Z1241" s="17">
        <v>0.24102011311454</v>
      </c>
      <c r="AA1241" s="17">
        <v>0.31602532101500003</v>
      </c>
      <c r="AB1241" s="17">
        <v>0.39334052383464102</v>
      </c>
      <c r="AC1241" s="17">
        <v>0.25507041483022103</v>
      </c>
      <c r="AD1241" s="17"/>
      <c r="AE1241" s="17">
        <v>0.29429901656170399</v>
      </c>
      <c r="AF1241" s="17">
        <v>0.24925818491497201</v>
      </c>
    </row>
    <row r="1242" spans="2:32" x14ac:dyDescent="0.5">
      <c r="B1242" t="s">
        <v>459</v>
      </c>
      <c r="C1242" s="17">
        <v>0.29749879533195001</v>
      </c>
      <c r="D1242" s="17">
        <v>0.26506233100235099</v>
      </c>
      <c r="E1242" s="17">
        <v>0.32957308316773298</v>
      </c>
      <c r="F1242" s="17"/>
      <c r="G1242" s="17">
        <v>0.24155713604031401</v>
      </c>
      <c r="H1242" s="17">
        <v>0.194711953774233</v>
      </c>
      <c r="I1242" s="17">
        <v>0.26823546436671702</v>
      </c>
      <c r="J1242" s="17">
        <v>0.39370135465785799</v>
      </c>
      <c r="K1242" s="17">
        <v>0.32822600725393403</v>
      </c>
      <c r="L1242" s="17">
        <v>0.30989648322757302</v>
      </c>
      <c r="M1242" s="17"/>
      <c r="N1242" s="17">
        <v>0.35576162296241598</v>
      </c>
      <c r="O1242" s="17">
        <v>0.22882868743579199</v>
      </c>
      <c r="P1242" s="17">
        <v>0.23526433761895199</v>
      </c>
      <c r="Q1242" s="17">
        <v>0.275758904707326</v>
      </c>
      <c r="R1242" s="17">
        <v>0.28447162878326898</v>
      </c>
      <c r="S1242" s="17">
        <v>0.38660675259125199</v>
      </c>
      <c r="T1242" s="17">
        <v>0.28347549902666003</v>
      </c>
      <c r="U1242" s="17">
        <v>0.23690358557101601</v>
      </c>
      <c r="V1242" s="17">
        <v>0.31915869073014302</v>
      </c>
      <c r="W1242" s="17">
        <v>0.33936742095057998</v>
      </c>
      <c r="X1242" s="17">
        <v>0.21914549480301601</v>
      </c>
      <c r="Y1242" s="17">
        <v>0.15209342642531101</v>
      </c>
      <c r="Z1242" s="17">
        <v>0.356735401432067</v>
      </c>
      <c r="AA1242" s="17">
        <v>0.33190822654528701</v>
      </c>
      <c r="AB1242" s="17">
        <v>0.27491546838173297</v>
      </c>
      <c r="AC1242" s="17">
        <v>0.230188437546648</v>
      </c>
      <c r="AD1242" s="17"/>
      <c r="AE1242" s="17">
        <v>0.28195444797253499</v>
      </c>
      <c r="AF1242" s="17">
        <v>0.304580863342862</v>
      </c>
    </row>
    <row r="1243" spans="2:32" x14ac:dyDescent="0.5">
      <c r="B1243" t="s">
        <v>442</v>
      </c>
      <c r="C1243" s="17">
        <v>0.33299127282004098</v>
      </c>
      <c r="D1243" s="17">
        <v>0.28688659221843099</v>
      </c>
      <c r="E1243" s="17">
        <v>0.378248616234243</v>
      </c>
      <c r="F1243" s="17"/>
      <c r="G1243" s="17">
        <v>0.229806915288224</v>
      </c>
      <c r="H1243" s="17">
        <v>0.26727537458506201</v>
      </c>
      <c r="I1243" s="17">
        <v>0.289830593299369</v>
      </c>
      <c r="J1243" s="17">
        <v>0.295663740445616</v>
      </c>
      <c r="K1243" s="17">
        <v>0.346420878619836</v>
      </c>
      <c r="L1243" s="17">
        <v>0.44394024958355</v>
      </c>
      <c r="M1243" s="17"/>
      <c r="N1243" s="17">
        <v>0.29070513911650803</v>
      </c>
      <c r="O1243" s="17">
        <v>0.32229409167924999</v>
      </c>
      <c r="P1243" s="17">
        <v>0.42452596561156097</v>
      </c>
      <c r="Q1243" s="17">
        <v>0.40883107461322499</v>
      </c>
      <c r="R1243" s="17">
        <v>0.32082112836420101</v>
      </c>
      <c r="S1243" s="17">
        <v>0.222209465523618</v>
      </c>
      <c r="T1243" s="17">
        <v>0.38741551150923598</v>
      </c>
      <c r="U1243" s="17">
        <v>0.261022957204884</v>
      </c>
      <c r="V1243" s="17">
        <v>0.289990127208612</v>
      </c>
      <c r="W1243" s="17">
        <v>0.32489743959573802</v>
      </c>
      <c r="X1243" s="17">
        <v>0.41965529778552901</v>
      </c>
      <c r="Y1243" s="17">
        <v>0.36847252195307101</v>
      </c>
      <c r="Z1243" s="17">
        <v>0.36049952006076402</v>
      </c>
      <c r="AA1243" s="17">
        <v>0.28467629088756702</v>
      </c>
      <c r="AB1243" s="17">
        <v>0.331744007783626</v>
      </c>
      <c r="AC1243" s="17">
        <v>0.408878601067176</v>
      </c>
      <c r="AD1243" s="17"/>
      <c r="AE1243" s="17">
        <v>0.29517928833013002</v>
      </c>
      <c r="AF1243" s="17">
        <v>0.35021856706362497</v>
      </c>
    </row>
    <row r="1244" spans="2:32" x14ac:dyDescent="0.5">
      <c r="C1244" s="17"/>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c r="AC1244" s="17"/>
      <c r="AD1244" s="17"/>
      <c r="AE1244" s="17"/>
      <c r="AF1244" s="17"/>
    </row>
    <row r="1245" spans="2:32" x14ac:dyDescent="0.5">
      <c r="B1245" s="6" t="s">
        <v>486</v>
      </c>
      <c r="C1245" s="17"/>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c r="AC1245" s="17"/>
      <c r="AD1245" s="17"/>
      <c r="AE1245" s="17"/>
      <c r="AF1245" s="17"/>
    </row>
    <row r="1246" spans="2:32" x14ac:dyDescent="0.5">
      <c r="B1246" s="24" t="s">
        <v>57</v>
      </c>
      <c r="C1246" s="17"/>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c r="AC1246" s="17"/>
      <c r="AD1246" s="17"/>
      <c r="AE1246" s="17"/>
      <c r="AF1246" s="17"/>
    </row>
    <row r="1247" spans="2:32" x14ac:dyDescent="0.5">
      <c r="B1247" t="s">
        <v>474</v>
      </c>
      <c r="C1247" s="17">
        <v>0.45966941359045999</v>
      </c>
      <c r="D1247" s="17">
        <v>0.52413244364049505</v>
      </c>
      <c r="E1247" s="17">
        <v>0.39611453482355602</v>
      </c>
      <c r="F1247" s="17"/>
      <c r="G1247" s="17">
        <v>0.57247146995008802</v>
      </c>
      <c r="H1247" s="17">
        <v>0.52578866809646296</v>
      </c>
      <c r="I1247" s="17">
        <v>0.48886999977509199</v>
      </c>
      <c r="J1247" s="17">
        <v>0.476790205560711</v>
      </c>
      <c r="K1247" s="17">
        <v>0.43986008755911998</v>
      </c>
      <c r="L1247" s="17">
        <v>0.37028878081144101</v>
      </c>
      <c r="M1247" s="17"/>
      <c r="N1247" s="17">
        <v>0.52979561739524905</v>
      </c>
      <c r="O1247" s="17">
        <v>0.49121328474199599</v>
      </c>
      <c r="P1247" s="17">
        <v>0.37898928102322499</v>
      </c>
      <c r="Q1247" s="17">
        <v>0.38410505639868803</v>
      </c>
      <c r="R1247" s="17">
        <v>0.378418563038527</v>
      </c>
      <c r="S1247" s="17">
        <v>0.618728020312452</v>
      </c>
      <c r="T1247" s="17">
        <v>0.38835981015325899</v>
      </c>
      <c r="U1247" s="17">
        <v>0.36869283200703901</v>
      </c>
      <c r="V1247" s="17">
        <v>0.55501126269538503</v>
      </c>
      <c r="W1247" s="17">
        <v>0.43434293479966202</v>
      </c>
      <c r="X1247" s="17">
        <v>0.42691657690595802</v>
      </c>
      <c r="Y1247" s="17">
        <v>0.70596162609313795</v>
      </c>
      <c r="Z1247" s="17">
        <v>0.23133615249337899</v>
      </c>
      <c r="AA1247" s="17">
        <v>0.419967481864985</v>
      </c>
      <c r="AB1247" s="17">
        <v>0.50385704724943803</v>
      </c>
      <c r="AC1247" s="17">
        <v>0.51282483396582401</v>
      </c>
      <c r="AD1247" s="17"/>
      <c r="AE1247" s="17">
        <v>0.51932830970149002</v>
      </c>
      <c r="AF1247" s="17">
        <v>0.43248857737102397</v>
      </c>
    </row>
    <row r="1248" spans="2:32" x14ac:dyDescent="0.5">
      <c r="B1248" t="s">
        <v>475</v>
      </c>
      <c r="C1248" s="17">
        <v>0.45306896249119</v>
      </c>
      <c r="D1248" s="17">
        <v>0.43262409419846998</v>
      </c>
      <c r="E1248" s="17">
        <v>0.470567849439605</v>
      </c>
      <c r="F1248" s="17"/>
      <c r="G1248" s="17">
        <v>0.662146332966706</v>
      </c>
      <c r="H1248" s="17">
        <v>0.42723005583321899</v>
      </c>
      <c r="I1248" s="17">
        <v>0.47800001446701401</v>
      </c>
      <c r="J1248" s="17">
        <v>0.38777742944893201</v>
      </c>
      <c r="K1248" s="17">
        <v>0.44679401414965603</v>
      </c>
      <c r="L1248" s="17">
        <v>0.42882135176894598</v>
      </c>
      <c r="M1248" s="17"/>
      <c r="N1248" s="17">
        <v>0.47304463324599699</v>
      </c>
      <c r="O1248" s="17">
        <v>0.44738244458611398</v>
      </c>
      <c r="P1248" s="17">
        <v>0.371029189999868</v>
      </c>
      <c r="Q1248" s="17">
        <v>0.38697038259567701</v>
      </c>
      <c r="R1248" s="17">
        <v>0.59316765156919304</v>
      </c>
      <c r="S1248" s="17">
        <v>0.39746242223387102</v>
      </c>
      <c r="T1248" s="17">
        <v>0.45168530741528601</v>
      </c>
      <c r="U1248" s="17">
        <v>0.42926857490235798</v>
      </c>
      <c r="V1248" s="17">
        <v>0.51353630081048796</v>
      </c>
      <c r="W1248" s="17">
        <v>0.45366974199921301</v>
      </c>
      <c r="X1248" s="17">
        <v>0.45386977835179299</v>
      </c>
      <c r="Y1248" s="17">
        <v>0.32205728277749102</v>
      </c>
      <c r="Z1248" s="17">
        <v>0.47185346389301502</v>
      </c>
      <c r="AA1248" s="17">
        <v>0.42892162525335198</v>
      </c>
      <c r="AB1248" s="17">
        <v>0.37219061901193001</v>
      </c>
      <c r="AC1248" s="17">
        <v>0.55334302611475505</v>
      </c>
      <c r="AD1248" s="17"/>
      <c r="AE1248" s="17">
        <v>0.49791602197574902</v>
      </c>
      <c r="AF1248" s="17">
        <v>0.43263645940724998</v>
      </c>
    </row>
    <row r="1249" spans="2:32" x14ac:dyDescent="0.5">
      <c r="B1249" t="s">
        <v>476</v>
      </c>
      <c r="C1249" s="17">
        <v>0.40319883926896899</v>
      </c>
      <c r="D1249" s="17">
        <v>0.435000511993202</v>
      </c>
      <c r="E1249" s="17">
        <v>0.37062319087505802</v>
      </c>
      <c r="F1249" s="17"/>
      <c r="G1249" s="17">
        <v>0.51062646583681204</v>
      </c>
      <c r="H1249" s="17">
        <v>0.48629222980831099</v>
      </c>
      <c r="I1249" s="17">
        <v>0.39593677789110099</v>
      </c>
      <c r="J1249" s="17">
        <v>0.38841342751835101</v>
      </c>
      <c r="K1249" s="17">
        <v>0.37731821530374698</v>
      </c>
      <c r="L1249" s="17">
        <v>0.35081031741346003</v>
      </c>
      <c r="M1249" s="17"/>
      <c r="N1249" s="17">
        <v>0.386947947266085</v>
      </c>
      <c r="O1249" s="17">
        <v>0.40779043433418799</v>
      </c>
      <c r="P1249" s="17">
        <v>0.44888869603664699</v>
      </c>
      <c r="Q1249" s="17">
        <v>0.359926675965272</v>
      </c>
      <c r="R1249" s="17">
        <v>0.29586807436554402</v>
      </c>
      <c r="S1249" s="17">
        <v>0.43525938642071899</v>
      </c>
      <c r="T1249" s="17">
        <v>0.339382522209287</v>
      </c>
      <c r="U1249" s="17">
        <v>0.244268994928</v>
      </c>
      <c r="V1249" s="17">
        <v>0.45458003946560199</v>
      </c>
      <c r="W1249" s="17">
        <v>0.42069434609477802</v>
      </c>
      <c r="X1249" s="17">
        <v>0.43632779478203598</v>
      </c>
      <c r="Y1249" s="17">
        <v>0.24070308448057801</v>
      </c>
      <c r="Z1249" s="17">
        <v>0.32061434335266797</v>
      </c>
      <c r="AA1249" s="17">
        <v>0.35901901838013101</v>
      </c>
      <c r="AB1249" s="17">
        <v>0.41926464141007502</v>
      </c>
      <c r="AC1249" s="17">
        <v>0.59588614787549299</v>
      </c>
      <c r="AD1249" s="17"/>
      <c r="AE1249" s="17">
        <v>0.44964783705758898</v>
      </c>
      <c r="AF1249" s="17">
        <v>0.38203648656469202</v>
      </c>
    </row>
    <row r="1250" spans="2:32" x14ac:dyDescent="0.5">
      <c r="B1250" t="s">
        <v>477</v>
      </c>
      <c r="C1250" s="17">
        <v>0.32047099761815701</v>
      </c>
      <c r="D1250" s="17">
        <v>0.36611606740789299</v>
      </c>
      <c r="E1250" s="17">
        <v>0.27437022737230499</v>
      </c>
      <c r="F1250" s="17"/>
      <c r="G1250" s="17">
        <v>0.55625299687336305</v>
      </c>
      <c r="H1250" s="17">
        <v>0.39971745729164398</v>
      </c>
      <c r="I1250" s="17">
        <v>0.329041471557663</v>
      </c>
      <c r="J1250" s="17">
        <v>0.34107194136187502</v>
      </c>
      <c r="K1250" s="17">
        <v>0.24626440095152999</v>
      </c>
      <c r="L1250" s="17">
        <v>0.229422449615826</v>
      </c>
      <c r="M1250" s="17"/>
      <c r="N1250" s="17">
        <v>0.30451625824863998</v>
      </c>
      <c r="O1250" s="17">
        <v>0.33134445249012301</v>
      </c>
      <c r="P1250" s="17">
        <v>0.28403682456958301</v>
      </c>
      <c r="Q1250" s="17">
        <v>0.452914099381097</v>
      </c>
      <c r="R1250" s="17">
        <v>0.30016823206330701</v>
      </c>
      <c r="S1250" s="17">
        <v>0.31377090252039003</v>
      </c>
      <c r="T1250" s="17">
        <v>0.26360707635136099</v>
      </c>
      <c r="U1250" s="17">
        <v>0.18352747009896</v>
      </c>
      <c r="V1250" s="17">
        <v>0.34020780010959001</v>
      </c>
      <c r="W1250" s="17">
        <v>0.34630719474225002</v>
      </c>
      <c r="X1250" s="17">
        <v>0.230331069707298</v>
      </c>
      <c r="Y1250" s="17">
        <v>0.32661798234056799</v>
      </c>
      <c r="Z1250" s="17">
        <v>0.28817821295657697</v>
      </c>
      <c r="AA1250" s="17">
        <v>0.30169578434905198</v>
      </c>
      <c r="AB1250" s="17">
        <v>0.32094767470242203</v>
      </c>
      <c r="AC1250" s="17">
        <v>0.48227906959324301</v>
      </c>
      <c r="AD1250" s="17"/>
      <c r="AE1250" s="17">
        <v>0.36429987612695702</v>
      </c>
      <c r="AF1250" s="17">
        <v>0.30050238193656398</v>
      </c>
    </row>
    <row r="1251" spans="2:32" x14ac:dyDescent="0.5">
      <c r="B1251" t="s">
        <v>478</v>
      </c>
      <c r="C1251" s="17">
        <v>0.249420126424762</v>
      </c>
      <c r="D1251" s="17">
        <v>0.29699429371920999</v>
      </c>
      <c r="E1251" s="17">
        <v>0.20297899022951699</v>
      </c>
      <c r="F1251" s="17"/>
      <c r="G1251" s="17">
        <v>0.226114228090291</v>
      </c>
      <c r="H1251" s="17">
        <v>0.25738352057553299</v>
      </c>
      <c r="I1251" s="17">
        <v>0.248155021721464</v>
      </c>
      <c r="J1251" s="17">
        <v>0.234469946416728</v>
      </c>
      <c r="K1251" s="17">
        <v>0.26222515911640498</v>
      </c>
      <c r="L1251" s="17">
        <v>0.25393187681099699</v>
      </c>
      <c r="M1251" s="17"/>
      <c r="N1251" s="17">
        <v>0.31310571738606602</v>
      </c>
      <c r="O1251" s="17">
        <v>0.307931720170117</v>
      </c>
      <c r="P1251" s="17">
        <v>0.30225600532503799</v>
      </c>
      <c r="Q1251" s="17">
        <v>0.29982535465301702</v>
      </c>
      <c r="R1251" s="17">
        <v>0.27957939455154002</v>
      </c>
      <c r="S1251" s="17">
        <v>0.231476169252535</v>
      </c>
      <c r="T1251" s="17">
        <v>0.22894235409049099</v>
      </c>
      <c r="U1251" s="17">
        <v>0.15015356650028799</v>
      </c>
      <c r="V1251" s="17">
        <v>0.20586458664549601</v>
      </c>
      <c r="W1251" s="17">
        <v>0.223120307338525</v>
      </c>
      <c r="X1251" s="17">
        <v>0.142397233836525</v>
      </c>
      <c r="Y1251" s="17">
        <v>0.15512091678745801</v>
      </c>
      <c r="Z1251" s="17">
        <v>0.13954181070306601</v>
      </c>
      <c r="AA1251" s="17">
        <v>0.208901798682877</v>
      </c>
      <c r="AB1251" s="17">
        <v>0.25783443139683798</v>
      </c>
      <c r="AC1251" s="17">
        <v>0.41675315700424698</v>
      </c>
      <c r="AD1251" s="17"/>
      <c r="AE1251" s="17">
        <v>0.30749474839065999</v>
      </c>
      <c r="AF1251" s="17">
        <v>0.22296109196285999</v>
      </c>
    </row>
    <row r="1252" spans="2:32" x14ac:dyDescent="0.5">
      <c r="B1252" t="s">
        <v>479</v>
      </c>
      <c r="C1252" s="17">
        <v>0.24328956030632101</v>
      </c>
      <c r="D1252" s="17">
        <v>0.29273944663565299</v>
      </c>
      <c r="E1252" s="17">
        <v>0.19326998947320001</v>
      </c>
      <c r="F1252" s="17"/>
      <c r="G1252" s="17">
        <v>0.35384186784725502</v>
      </c>
      <c r="H1252" s="17">
        <v>0.352489105522236</v>
      </c>
      <c r="I1252" s="17">
        <v>0.22660550559329801</v>
      </c>
      <c r="J1252" s="17">
        <v>0.22083139251868</v>
      </c>
      <c r="K1252" s="17">
        <v>0.25376565458741301</v>
      </c>
      <c r="L1252" s="17">
        <v>0.159795282660849</v>
      </c>
      <c r="M1252" s="17"/>
      <c r="N1252" s="17">
        <v>0.28133581951662601</v>
      </c>
      <c r="O1252" s="17">
        <v>0.25972809636495098</v>
      </c>
      <c r="P1252" s="17">
        <v>0.27660175386514302</v>
      </c>
      <c r="Q1252" s="17">
        <v>0.42093685819904603</v>
      </c>
      <c r="R1252" s="17">
        <v>0.29586807436554402</v>
      </c>
      <c r="S1252" s="17">
        <v>0.27895687302628103</v>
      </c>
      <c r="T1252" s="17">
        <v>0.15625533813826001</v>
      </c>
      <c r="U1252" s="17">
        <v>0.37562460588930902</v>
      </c>
      <c r="V1252" s="17">
        <v>0.25159875739797699</v>
      </c>
      <c r="W1252" s="17">
        <v>0.20885007015457299</v>
      </c>
      <c r="X1252" s="17">
        <v>0.25231792940612102</v>
      </c>
      <c r="Y1252" s="17">
        <v>0.15512091678745801</v>
      </c>
      <c r="Z1252" s="17">
        <v>0.21200947424501401</v>
      </c>
      <c r="AA1252" s="17">
        <v>0.140622415677223</v>
      </c>
      <c r="AB1252" s="17">
        <v>0.18785410323990401</v>
      </c>
      <c r="AC1252" s="17">
        <v>0.31266790362277302</v>
      </c>
      <c r="AD1252" s="17"/>
      <c r="AE1252" s="17">
        <v>0.26545885343428399</v>
      </c>
      <c r="AF1252" s="17">
        <v>0.23318914000202401</v>
      </c>
    </row>
    <row r="1253" spans="2:32" x14ac:dyDescent="0.5">
      <c r="B1253" t="s">
        <v>480</v>
      </c>
      <c r="C1253" s="17">
        <v>0.216986191407292</v>
      </c>
      <c r="D1253" s="17">
        <v>0.27043231154228897</v>
      </c>
      <c r="E1253" s="17">
        <v>0.16305330258074799</v>
      </c>
      <c r="F1253" s="17"/>
      <c r="G1253" s="17">
        <v>0.363807068672719</v>
      </c>
      <c r="H1253" s="17">
        <v>0.27957584344079001</v>
      </c>
      <c r="I1253" s="17">
        <v>0.25754771127314802</v>
      </c>
      <c r="J1253" s="17">
        <v>0.24151087992376699</v>
      </c>
      <c r="K1253" s="17">
        <v>0.16882296046172299</v>
      </c>
      <c r="L1253" s="17">
        <v>0.12678619698466101</v>
      </c>
      <c r="M1253" s="17"/>
      <c r="N1253" s="17">
        <v>0.25529532503441998</v>
      </c>
      <c r="O1253" s="17">
        <v>0.227292703406761</v>
      </c>
      <c r="P1253" s="17">
        <v>0.28520902028241302</v>
      </c>
      <c r="Q1253" s="17">
        <v>0.25713780512949302</v>
      </c>
      <c r="R1253" s="17">
        <v>0.209106248893596</v>
      </c>
      <c r="S1253" s="17">
        <v>0.260523547161921</v>
      </c>
      <c r="T1253" s="17">
        <v>0.15662465555197</v>
      </c>
      <c r="U1253" s="17">
        <v>0.18843633841313101</v>
      </c>
      <c r="V1253" s="17">
        <v>0.21080918772863699</v>
      </c>
      <c r="W1253" s="17">
        <v>0.204747923407608</v>
      </c>
      <c r="X1253" s="17">
        <v>0.122486304913776</v>
      </c>
      <c r="Y1253" s="17">
        <v>0.32541336251292702</v>
      </c>
      <c r="Z1253" s="17">
        <v>0.155971916128055</v>
      </c>
      <c r="AA1253" s="17">
        <v>0.1008258784249</v>
      </c>
      <c r="AB1253" s="17">
        <v>0.35574171728405701</v>
      </c>
      <c r="AC1253" s="17">
        <v>0.25489868095290302</v>
      </c>
      <c r="AD1253" s="17"/>
      <c r="AE1253" s="17">
        <v>0.307474285355887</v>
      </c>
      <c r="AF1253" s="17">
        <v>0.175759447002764</v>
      </c>
    </row>
    <row r="1254" spans="2:32" x14ac:dyDescent="0.5">
      <c r="B1254" t="s">
        <v>481</v>
      </c>
      <c r="C1254" s="17">
        <v>0.16713260962014201</v>
      </c>
      <c r="D1254" s="17">
        <v>0.22523730364811101</v>
      </c>
      <c r="E1254" s="17">
        <v>0.10856679329663201</v>
      </c>
      <c r="F1254" s="17"/>
      <c r="G1254" s="17">
        <v>0.26934003851238703</v>
      </c>
      <c r="H1254" s="17">
        <v>0.240793869730174</v>
      </c>
      <c r="I1254" s="17">
        <v>0.25958110798426098</v>
      </c>
      <c r="J1254" s="17">
        <v>0.178219810748002</v>
      </c>
      <c r="K1254" s="17">
        <v>0.108181301048543</v>
      </c>
      <c r="L1254" s="17">
        <v>7.2220292711546397E-2</v>
      </c>
      <c r="M1254" s="17"/>
      <c r="N1254" s="17">
        <v>0.18861964844168</v>
      </c>
      <c r="O1254" s="17">
        <v>0.15696068306580699</v>
      </c>
      <c r="P1254" s="17">
        <v>9.8022422496734193E-2</v>
      </c>
      <c r="Q1254" s="17">
        <v>0.31819637775871601</v>
      </c>
      <c r="R1254" s="17">
        <v>0.386930057535254</v>
      </c>
      <c r="S1254" s="17">
        <v>0.27238702545168803</v>
      </c>
      <c r="T1254" s="17">
        <v>8.4522057340962797E-2</v>
      </c>
      <c r="U1254" s="17">
        <v>0.132628034945353</v>
      </c>
      <c r="V1254" s="17">
        <v>0.18440741988475001</v>
      </c>
      <c r="W1254" s="17">
        <v>0.188129954392212</v>
      </c>
      <c r="X1254" s="17">
        <v>9.7198879274443498E-2</v>
      </c>
      <c r="Y1254" s="17">
        <v>0.41384090057030798</v>
      </c>
      <c r="Z1254" s="17">
        <v>0.110602597393583</v>
      </c>
      <c r="AA1254" s="17">
        <v>9.8120009983576298E-2</v>
      </c>
      <c r="AB1254" s="17">
        <v>3.9259850444216898E-2</v>
      </c>
      <c r="AC1254" s="17">
        <v>0.29844107578263701</v>
      </c>
      <c r="AD1254" s="17"/>
      <c r="AE1254" s="17">
        <v>0.21450367792868799</v>
      </c>
      <c r="AF1254" s="17">
        <v>0.14555015782891201</v>
      </c>
    </row>
    <row r="1255" spans="2:32" x14ac:dyDescent="0.5">
      <c r="B1255" t="s">
        <v>482</v>
      </c>
      <c r="C1255" s="17">
        <v>0.156316465180489</v>
      </c>
      <c r="D1255" s="17">
        <v>0.226144850331231</v>
      </c>
      <c r="E1255" s="17">
        <v>8.6515722850493207E-2</v>
      </c>
      <c r="F1255" s="17"/>
      <c r="G1255" s="17">
        <v>0.36981176484988898</v>
      </c>
      <c r="H1255" s="17">
        <v>0.24605876567301499</v>
      </c>
      <c r="I1255" s="17">
        <v>0.21002117517232799</v>
      </c>
      <c r="J1255" s="17">
        <v>0.14930452245464601</v>
      </c>
      <c r="K1255" s="17">
        <v>9.0114471941132299E-2</v>
      </c>
      <c r="L1255" s="17">
        <v>5.3052378553565802E-2</v>
      </c>
      <c r="M1255" s="17"/>
      <c r="N1255" s="17">
        <v>0.15883825395648499</v>
      </c>
      <c r="O1255" s="17">
        <v>0.17227325878389399</v>
      </c>
      <c r="P1255" s="17">
        <v>8.5597633429202097E-2</v>
      </c>
      <c r="Q1255" s="17">
        <v>0.196092512319164</v>
      </c>
      <c r="R1255" s="17">
        <v>0.30794541738058301</v>
      </c>
      <c r="S1255" s="17">
        <v>0.114720623975718</v>
      </c>
      <c r="T1255" s="17">
        <v>9.5585910931661799E-2</v>
      </c>
      <c r="U1255" s="17">
        <v>4.3985614749351497E-2</v>
      </c>
      <c r="V1255" s="17">
        <v>0.20857518946762299</v>
      </c>
      <c r="W1255" s="17">
        <v>0.16917503948728299</v>
      </c>
      <c r="X1255" s="17">
        <v>0.14037085743520999</v>
      </c>
      <c r="Y1255" s="17">
        <v>0.31806132234682699</v>
      </c>
      <c r="Z1255" s="17">
        <v>0.123075319759965</v>
      </c>
      <c r="AA1255" s="17">
        <v>0.25386542089986902</v>
      </c>
      <c r="AB1255" s="17">
        <v>3.51123666898982E-2</v>
      </c>
      <c r="AC1255" s="17">
        <v>0.15209067342910201</v>
      </c>
      <c r="AD1255" s="17"/>
      <c r="AE1255" s="17">
        <v>0.22488980787374999</v>
      </c>
      <c r="AF1255" s="17">
        <v>0.125074170765656</v>
      </c>
    </row>
    <row r="1256" spans="2:32" x14ac:dyDescent="0.5">
      <c r="B1256" t="s">
        <v>483</v>
      </c>
      <c r="C1256" s="17">
        <v>0.154163632820325</v>
      </c>
      <c r="D1256" s="17">
        <v>0.18983311865392899</v>
      </c>
      <c r="E1256" s="17">
        <v>0.11873774476493</v>
      </c>
      <c r="F1256" s="17"/>
      <c r="G1256" s="17">
        <v>0.178496622735132</v>
      </c>
      <c r="H1256" s="17">
        <v>0.23830187623068599</v>
      </c>
      <c r="I1256" s="17">
        <v>0.182564721844126</v>
      </c>
      <c r="J1256" s="17">
        <v>0.20178663027056801</v>
      </c>
      <c r="K1256" s="17">
        <v>0.13577092178982</v>
      </c>
      <c r="L1256" s="17">
        <v>6.4522865336873195E-2</v>
      </c>
      <c r="M1256" s="17"/>
      <c r="N1256" s="17">
        <v>0.22588887010779901</v>
      </c>
      <c r="O1256" s="17">
        <v>0.16117881261995101</v>
      </c>
      <c r="P1256" s="17">
        <v>0.1417730324616</v>
      </c>
      <c r="Q1256" s="17">
        <v>0.32318547927393099</v>
      </c>
      <c r="R1256" s="17">
        <v>0</v>
      </c>
      <c r="S1256" s="17">
        <v>0.15637227671057</v>
      </c>
      <c r="T1256" s="17">
        <v>5.7651925809462101E-2</v>
      </c>
      <c r="U1256" s="17">
        <v>0.101433701765683</v>
      </c>
      <c r="V1256" s="17">
        <v>0.104421070881811</v>
      </c>
      <c r="W1256" s="17">
        <v>0.173062858588136</v>
      </c>
      <c r="X1256" s="17">
        <v>0.15637537739393201</v>
      </c>
      <c r="Y1256" s="17">
        <v>8.6134351929294001E-2</v>
      </c>
      <c r="Z1256" s="17">
        <v>7.7477790132694901E-2</v>
      </c>
      <c r="AA1256" s="17">
        <v>9.9080326401007696E-2</v>
      </c>
      <c r="AB1256" s="17">
        <v>7.0715024506679505E-2</v>
      </c>
      <c r="AC1256" s="17">
        <v>0.29968079609487902</v>
      </c>
      <c r="AD1256" s="17"/>
      <c r="AE1256" s="17">
        <v>0.20041293566319601</v>
      </c>
      <c r="AF1256" s="17">
        <v>0.13309226194722701</v>
      </c>
    </row>
    <row r="1257" spans="2:32" x14ac:dyDescent="0.5">
      <c r="B1257" t="s">
        <v>484</v>
      </c>
      <c r="C1257" s="17">
        <v>0.142705221666445</v>
      </c>
      <c r="D1257" s="17">
        <v>0.195188960425661</v>
      </c>
      <c r="E1257" s="17">
        <v>8.9416441903724303E-2</v>
      </c>
      <c r="F1257" s="17"/>
      <c r="G1257" s="17">
        <v>0.170282329338074</v>
      </c>
      <c r="H1257" s="17">
        <v>0.19817145464906</v>
      </c>
      <c r="I1257" s="17">
        <v>0.223315736686658</v>
      </c>
      <c r="J1257" s="17">
        <v>0.12899489658611199</v>
      </c>
      <c r="K1257" s="17">
        <v>0.13038442009703399</v>
      </c>
      <c r="L1257" s="17">
        <v>7.3250080040080504E-2</v>
      </c>
      <c r="M1257" s="17"/>
      <c r="N1257" s="17">
        <v>0.15458131844553699</v>
      </c>
      <c r="O1257" s="17">
        <v>0.16185439498661899</v>
      </c>
      <c r="P1257" s="17">
        <v>0.138377490731073</v>
      </c>
      <c r="Q1257" s="17">
        <v>0.18138975646382099</v>
      </c>
      <c r="R1257" s="17">
        <v>0.386930057535254</v>
      </c>
      <c r="S1257" s="17">
        <v>0.149851920898596</v>
      </c>
      <c r="T1257" s="17">
        <v>9.5308172356643697E-2</v>
      </c>
      <c r="U1257" s="17">
        <v>4.4418295021197998E-2</v>
      </c>
      <c r="V1257" s="17">
        <v>0.11351440173921901</v>
      </c>
      <c r="W1257" s="17">
        <v>0.15940071710915699</v>
      </c>
      <c r="X1257" s="17">
        <v>0.113969127474798</v>
      </c>
      <c r="Y1257" s="17">
        <v>0.247688017663135</v>
      </c>
      <c r="Z1257" s="17">
        <v>9.2071165935805402E-2</v>
      </c>
      <c r="AA1257" s="17">
        <v>0.13258964692917</v>
      </c>
      <c r="AB1257" s="17">
        <v>0</v>
      </c>
      <c r="AC1257" s="17">
        <v>0.32913611056814501</v>
      </c>
      <c r="AD1257" s="17"/>
      <c r="AE1257" s="17">
        <v>0.20793073465403999</v>
      </c>
      <c r="AF1257" s="17">
        <v>0.11298821211023399</v>
      </c>
    </row>
    <row r="1258" spans="2:32" x14ac:dyDescent="0.5">
      <c r="B1258" t="s">
        <v>485</v>
      </c>
      <c r="C1258" s="17">
        <v>0.12630615063437201</v>
      </c>
      <c r="D1258" s="17">
        <v>0.16034249952305199</v>
      </c>
      <c r="E1258" s="17">
        <v>9.0572022570861305E-2</v>
      </c>
      <c r="F1258" s="17"/>
      <c r="G1258" s="17">
        <v>0.193227563597308</v>
      </c>
      <c r="H1258" s="17">
        <v>0.21786859352461599</v>
      </c>
      <c r="I1258" s="17">
        <v>0.19915197108049601</v>
      </c>
      <c r="J1258" s="17">
        <v>8.4707925076112203E-2</v>
      </c>
      <c r="K1258" s="17">
        <v>8.5986263812163302E-2</v>
      </c>
      <c r="L1258" s="17">
        <v>6.43084774571345E-2</v>
      </c>
      <c r="M1258" s="17"/>
      <c r="N1258" s="17">
        <v>9.2662543723354501E-2</v>
      </c>
      <c r="O1258" s="17">
        <v>0.119837765858669</v>
      </c>
      <c r="P1258" s="17">
        <v>0.105586935935134</v>
      </c>
      <c r="Q1258" s="17">
        <v>0.22100143057902599</v>
      </c>
      <c r="R1258" s="17">
        <v>0.28517447162537202</v>
      </c>
      <c r="S1258" s="17">
        <v>7.5953970489114495E-2</v>
      </c>
      <c r="T1258" s="17">
        <v>0.16132681835493201</v>
      </c>
      <c r="U1258" s="17">
        <v>4.4418295021197998E-2</v>
      </c>
      <c r="V1258" s="17">
        <v>0.159275539402642</v>
      </c>
      <c r="W1258" s="17">
        <v>0.14750445264070799</v>
      </c>
      <c r="X1258" s="17">
        <v>0.12356171806176</v>
      </c>
      <c r="Y1258" s="17">
        <v>0.247688017663135</v>
      </c>
      <c r="Z1258" s="17">
        <v>3.5097958132656197E-2</v>
      </c>
      <c r="AA1258" s="17">
        <v>8.0570659349053497E-2</v>
      </c>
      <c r="AB1258" s="17">
        <v>3.2009225988168501E-2</v>
      </c>
      <c r="AC1258" s="17">
        <v>0.21214149054380499</v>
      </c>
      <c r="AD1258" s="17"/>
      <c r="AE1258" s="17">
        <v>0.175033986822662</v>
      </c>
      <c r="AF1258" s="17">
        <v>0.10410554986736301</v>
      </c>
    </row>
    <row r="1259" spans="2:32" x14ac:dyDescent="0.5">
      <c r="B1259" t="s">
        <v>55</v>
      </c>
      <c r="C1259" s="17">
        <v>0.19605784769885901</v>
      </c>
      <c r="D1259" s="17">
        <v>0.15301743683865701</v>
      </c>
      <c r="E1259" s="17">
        <v>0.23788243286365801</v>
      </c>
      <c r="F1259" s="17"/>
      <c r="G1259" s="17">
        <v>3.3164321622883602E-2</v>
      </c>
      <c r="H1259" s="17">
        <v>6.7164660790254793E-2</v>
      </c>
      <c r="I1259" s="17">
        <v>0.159280938688274</v>
      </c>
      <c r="J1259" s="17">
        <v>0.24796123320619401</v>
      </c>
      <c r="K1259" s="17">
        <v>0.23398579769677499</v>
      </c>
      <c r="L1259" s="17">
        <v>0.28653825099906199</v>
      </c>
      <c r="M1259" s="17"/>
      <c r="N1259" s="17">
        <v>0.19509123777027401</v>
      </c>
      <c r="O1259" s="17">
        <v>0.146052344982428</v>
      </c>
      <c r="P1259" s="17">
        <v>0.19608584348399599</v>
      </c>
      <c r="Q1259" s="17">
        <v>0.27747328554587503</v>
      </c>
      <c r="R1259" s="17">
        <v>0.31577036526109697</v>
      </c>
      <c r="S1259" s="17">
        <v>0.22340456141412701</v>
      </c>
      <c r="T1259" s="17">
        <v>0.219316742326535</v>
      </c>
      <c r="U1259" s="17">
        <v>0.22240611306385999</v>
      </c>
      <c r="V1259" s="17">
        <v>0.19179506841765301</v>
      </c>
      <c r="W1259" s="17">
        <v>0.21346984665115901</v>
      </c>
      <c r="X1259" s="17">
        <v>0.21369141764452901</v>
      </c>
      <c r="Y1259" s="17">
        <v>0.14503327807081901</v>
      </c>
      <c r="Z1259" s="17">
        <v>0.201577377836369</v>
      </c>
      <c r="AA1259" s="17">
        <v>0.120329260272222</v>
      </c>
      <c r="AB1259" s="17">
        <v>0.24206214802194401</v>
      </c>
      <c r="AC1259" s="17">
        <v>0.12874876195283</v>
      </c>
      <c r="AD1259" s="17"/>
      <c r="AE1259" s="17">
        <v>0.13342556950732901</v>
      </c>
      <c r="AF1259" s="17">
        <v>0.22459336891275899</v>
      </c>
    </row>
    <row r="1260" spans="2:32" x14ac:dyDescent="0.5">
      <c r="C1260" s="17"/>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c r="AC1260" s="17"/>
      <c r="AD1260" s="17"/>
      <c r="AE1260" s="17"/>
      <c r="AF1260" s="17"/>
    </row>
    <row r="1261" spans="2:32" x14ac:dyDescent="0.5">
      <c r="B1261" s="6" t="s">
        <v>488</v>
      </c>
      <c r="C1261" s="17"/>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c r="AD1261" s="17"/>
      <c r="AE1261" s="17"/>
      <c r="AF1261" s="17"/>
    </row>
    <row r="1262" spans="2:32" x14ac:dyDescent="0.5">
      <c r="B1262" s="24" t="s">
        <v>57</v>
      </c>
      <c r="C1262" s="17"/>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c r="AC1262" s="17"/>
      <c r="AD1262" s="17"/>
      <c r="AE1262" s="17"/>
      <c r="AF1262" s="17"/>
    </row>
    <row r="1263" spans="2:32" x14ac:dyDescent="0.5">
      <c r="B1263" t="s">
        <v>475</v>
      </c>
      <c r="C1263" s="17">
        <v>0.39808571664236297</v>
      </c>
      <c r="D1263" s="17">
        <v>0.33859527952450202</v>
      </c>
      <c r="E1263" s="17">
        <v>0.45443022725210602</v>
      </c>
      <c r="F1263" s="17"/>
      <c r="G1263" s="17">
        <v>0.54207255126563703</v>
      </c>
      <c r="H1263" s="17">
        <v>0.38191121419419</v>
      </c>
      <c r="I1263" s="17">
        <v>0.39413590980086799</v>
      </c>
      <c r="J1263" s="17">
        <v>0.34145382374649602</v>
      </c>
      <c r="K1263" s="17">
        <v>0.40642536061552798</v>
      </c>
      <c r="L1263" s="17">
        <v>0.390946181249539</v>
      </c>
      <c r="M1263" s="17"/>
      <c r="N1263" s="17">
        <v>0.37305080040516297</v>
      </c>
      <c r="O1263" s="17">
        <v>0.470932189402537</v>
      </c>
      <c r="P1263" s="17">
        <v>0.33601913096786401</v>
      </c>
      <c r="Q1263" s="17">
        <v>0.441318363510881</v>
      </c>
      <c r="R1263" s="17">
        <v>0.58247404882901999</v>
      </c>
      <c r="S1263" s="17">
        <v>0.469650916229158</v>
      </c>
      <c r="T1263" s="17">
        <v>0.37328150776817298</v>
      </c>
      <c r="U1263" s="17">
        <v>0.42543817366474002</v>
      </c>
      <c r="V1263" s="17">
        <v>0.44703522654941402</v>
      </c>
      <c r="W1263" s="17">
        <v>0.37786853960775002</v>
      </c>
      <c r="X1263" s="17">
        <v>0.288060535939138</v>
      </c>
      <c r="Y1263" s="17">
        <v>0.60308743243151897</v>
      </c>
      <c r="Z1263" s="17">
        <v>0.42272072439147201</v>
      </c>
      <c r="AA1263" s="17">
        <v>0.26193810911465298</v>
      </c>
      <c r="AB1263" s="17">
        <v>0.28578435867658902</v>
      </c>
      <c r="AC1263" s="17">
        <v>0.41588093012662802</v>
      </c>
      <c r="AD1263" s="17"/>
      <c r="AE1263" s="17">
        <v>0.39138174641747703</v>
      </c>
      <c r="AF1263" s="17">
        <v>0.40114007280013497</v>
      </c>
    </row>
    <row r="1264" spans="2:32" x14ac:dyDescent="0.5">
      <c r="B1264" t="s">
        <v>480</v>
      </c>
      <c r="C1264" s="17">
        <v>0.28213099876192099</v>
      </c>
      <c r="D1264" s="17">
        <v>0.312956269252462</v>
      </c>
      <c r="E1264" s="17">
        <v>0.25197542667730299</v>
      </c>
      <c r="F1264" s="17"/>
      <c r="G1264" s="17">
        <v>0.52471334240890599</v>
      </c>
      <c r="H1264" s="17">
        <v>0.30501631371651999</v>
      </c>
      <c r="I1264" s="17">
        <v>0.31408298216996799</v>
      </c>
      <c r="J1264" s="17">
        <v>0.25384231927311002</v>
      </c>
      <c r="K1264" s="17">
        <v>0.27294891285599698</v>
      </c>
      <c r="L1264" s="17">
        <v>0.19345774413779601</v>
      </c>
      <c r="M1264" s="17"/>
      <c r="N1264" s="17">
        <v>0.27254151327833498</v>
      </c>
      <c r="O1264" s="17">
        <v>0.31800526293832698</v>
      </c>
      <c r="P1264" s="17">
        <v>0.29841444363582298</v>
      </c>
      <c r="Q1264" s="17">
        <v>0.18651057449130401</v>
      </c>
      <c r="R1264" s="17">
        <v>0.386930057535254</v>
      </c>
      <c r="S1264" s="17">
        <v>0.27268359971317502</v>
      </c>
      <c r="T1264" s="17">
        <v>0.22130311144422199</v>
      </c>
      <c r="U1264" s="17">
        <v>0.38274834275242198</v>
      </c>
      <c r="V1264" s="17">
        <v>0.31785158528832402</v>
      </c>
      <c r="W1264" s="17">
        <v>0.26425113139296202</v>
      </c>
      <c r="X1264" s="17">
        <v>0.23294044085059401</v>
      </c>
      <c r="Y1264" s="17">
        <v>0.480534279300385</v>
      </c>
      <c r="Z1264" s="17">
        <v>0.266092014017352</v>
      </c>
      <c r="AA1264" s="17">
        <v>0.237755230705778</v>
      </c>
      <c r="AB1264" s="17">
        <v>0.28877126239675199</v>
      </c>
      <c r="AC1264" s="17">
        <v>0.35972593352382298</v>
      </c>
      <c r="AD1264" s="17"/>
      <c r="AE1264" s="17">
        <v>0.35360546486914801</v>
      </c>
      <c r="AF1264" s="17">
        <v>0.24956694069560101</v>
      </c>
    </row>
    <row r="1265" spans="2:32" x14ac:dyDescent="0.5">
      <c r="B1265" t="s">
        <v>478</v>
      </c>
      <c r="C1265" s="17">
        <v>0.255982624832856</v>
      </c>
      <c r="D1265" s="17">
        <v>0.27390029524152099</v>
      </c>
      <c r="E1265" s="17">
        <v>0.239820340463341</v>
      </c>
      <c r="F1265" s="17"/>
      <c r="G1265" s="17">
        <v>0.37742224869400798</v>
      </c>
      <c r="H1265" s="17">
        <v>0.31222171301509499</v>
      </c>
      <c r="I1265" s="17">
        <v>0.22477679717293</v>
      </c>
      <c r="J1265" s="17">
        <v>0.17602429226444199</v>
      </c>
      <c r="K1265" s="17">
        <v>0.251153938804003</v>
      </c>
      <c r="L1265" s="17">
        <v>0.25418149170064702</v>
      </c>
      <c r="M1265" s="17"/>
      <c r="N1265" s="17">
        <v>0.268487937754254</v>
      </c>
      <c r="O1265" s="17">
        <v>0.28986427673153298</v>
      </c>
      <c r="P1265" s="17">
        <v>0.28447443573397302</v>
      </c>
      <c r="Q1265" s="17">
        <v>0.27197929829837397</v>
      </c>
      <c r="R1265" s="17">
        <v>0.58752481193212303</v>
      </c>
      <c r="S1265" s="17">
        <v>0.24091988368787501</v>
      </c>
      <c r="T1265" s="17">
        <v>0.26121872235879201</v>
      </c>
      <c r="U1265" s="17">
        <v>0.149419118408327</v>
      </c>
      <c r="V1265" s="17">
        <v>0.26897206738435703</v>
      </c>
      <c r="W1265" s="17">
        <v>0.23932019721209499</v>
      </c>
      <c r="X1265" s="17">
        <v>0.15640321053604</v>
      </c>
      <c r="Y1265" s="17">
        <v>0.15340495107890401</v>
      </c>
      <c r="Z1265" s="17">
        <v>0.18246077178579601</v>
      </c>
      <c r="AA1265" s="17">
        <v>0.27826561105631797</v>
      </c>
      <c r="AB1265" s="17">
        <v>0.22094885950866999</v>
      </c>
      <c r="AC1265" s="17">
        <v>0.38088981001802102</v>
      </c>
      <c r="AD1265" s="17"/>
      <c r="AE1265" s="17">
        <v>0.28694699393453899</v>
      </c>
      <c r="AF1265" s="17">
        <v>0.241875132068916</v>
      </c>
    </row>
    <row r="1266" spans="2:32" x14ac:dyDescent="0.5">
      <c r="B1266" t="s">
        <v>476</v>
      </c>
      <c r="C1266" s="17">
        <v>0.25044404273770898</v>
      </c>
      <c r="D1266" s="17">
        <v>0.26863736768601698</v>
      </c>
      <c r="E1266" s="17">
        <v>0.232233409027406</v>
      </c>
      <c r="F1266" s="17"/>
      <c r="G1266" s="17">
        <v>0.41330364972394401</v>
      </c>
      <c r="H1266" s="17">
        <v>0.25753259549367302</v>
      </c>
      <c r="I1266" s="17">
        <v>0.236477444581081</v>
      </c>
      <c r="J1266" s="17">
        <v>0.19663430864827899</v>
      </c>
      <c r="K1266" s="17">
        <v>0.240491472911642</v>
      </c>
      <c r="L1266" s="17">
        <v>0.24021616242403299</v>
      </c>
      <c r="M1266" s="17"/>
      <c r="N1266" s="17">
        <v>0.216631442345876</v>
      </c>
      <c r="O1266" s="17">
        <v>0.26984668159764402</v>
      </c>
      <c r="P1266" s="17">
        <v>0.25761111406186499</v>
      </c>
      <c r="Q1266" s="17">
        <v>0.31487225949683401</v>
      </c>
      <c r="R1266" s="17">
        <v>0.394707242852531</v>
      </c>
      <c r="S1266" s="17">
        <v>0.24355675235650801</v>
      </c>
      <c r="T1266" s="17">
        <v>0.21384474794098399</v>
      </c>
      <c r="U1266" s="17">
        <v>0.23918388098672699</v>
      </c>
      <c r="V1266" s="17">
        <v>0.34323472210589401</v>
      </c>
      <c r="W1266" s="17">
        <v>0.24175813305691199</v>
      </c>
      <c r="X1266" s="17">
        <v>0.202076498333538</v>
      </c>
      <c r="Y1266" s="17">
        <v>0.31558601622085303</v>
      </c>
      <c r="Z1266" s="17">
        <v>0.18105267265057301</v>
      </c>
      <c r="AA1266" s="17">
        <v>0.33837834796893401</v>
      </c>
      <c r="AB1266" s="17">
        <v>0.10713919682735699</v>
      </c>
      <c r="AC1266" s="17">
        <v>0.32355132181714003</v>
      </c>
      <c r="AD1266" s="17"/>
      <c r="AE1266" s="17">
        <v>0.27946217146535501</v>
      </c>
      <c r="AF1266" s="17">
        <v>0.23722326502045499</v>
      </c>
    </row>
    <row r="1267" spans="2:32" x14ac:dyDescent="0.5">
      <c r="B1267" t="s">
        <v>474</v>
      </c>
      <c r="C1267" s="17">
        <v>0.245487644448524</v>
      </c>
      <c r="D1267" s="17">
        <v>0.293599516263784</v>
      </c>
      <c r="E1267" s="17">
        <v>0.198518504983794</v>
      </c>
      <c r="F1267" s="17"/>
      <c r="G1267" s="17">
        <v>0.335309743360998</v>
      </c>
      <c r="H1267" s="17">
        <v>0.29653928872344198</v>
      </c>
      <c r="I1267" s="17">
        <v>0.26030397773724501</v>
      </c>
      <c r="J1267" s="17">
        <v>0.214111083006602</v>
      </c>
      <c r="K1267" s="17">
        <v>0.21319249253185901</v>
      </c>
      <c r="L1267" s="17">
        <v>0.219793802932955</v>
      </c>
      <c r="M1267" s="17"/>
      <c r="N1267" s="17">
        <v>0.25318039521859198</v>
      </c>
      <c r="O1267" s="17">
        <v>0.23472985545675901</v>
      </c>
      <c r="P1267" s="17">
        <v>0.19739511499985701</v>
      </c>
      <c r="Q1267" s="17">
        <v>0.29043681054741499</v>
      </c>
      <c r="R1267" s="17">
        <v>0.109532771227159</v>
      </c>
      <c r="S1267" s="17">
        <v>0.39547125960032098</v>
      </c>
      <c r="T1267" s="17">
        <v>0.20370139214098901</v>
      </c>
      <c r="U1267" s="17">
        <v>0.28994851943035899</v>
      </c>
      <c r="V1267" s="17">
        <v>0.28785496694163698</v>
      </c>
      <c r="W1267" s="17">
        <v>0.226971784834236</v>
      </c>
      <c r="X1267" s="17">
        <v>0.20936315697285901</v>
      </c>
      <c r="Y1267" s="17">
        <v>0.23192697041753299</v>
      </c>
      <c r="Z1267" s="17">
        <v>0.14297510655677301</v>
      </c>
      <c r="AA1267" s="17">
        <v>0.38125539790903001</v>
      </c>
      <c r="AB1267" s="17">
        <v>0.233292781235269</v>
      </c>
      <c r="AC1267" s="17">
        <v>0.45112353375478498</v>
      </c>
      <c r="AD1267" s="17"/>
      <c r="AE1267" s="17">
        <v>0.29458488674119898</v>
      </c>
      <c r="AF1267" s="17">
        <v>0.223118740754772</v>
      </c>
    </row>
    <row r="1268" spans="2:32" x14ac:dyDescent="0.5">
      <c r="B1268" t="s">
        <v>477</v>
      </c>
      <c r="C1268" s="17">
        <v>0.22962075477302399</v>
      </c>
      <c r="D1268" s="17">
        <v>0.243296464173269</v>
      </c>
      <c r="E1268" s="17">
        <v>0.213711213536148</v>
      </c>
      <c r="F1268" s="17"/>
      <c r="G1268" s="17">
        <v>0.46317171731589302</v>
      </c>
      <c r="H1268" s="17">
        <v>0.27663518176472401</v>
      </c>
      <c r="I1268" s="17">
        <v>0.20113226682152599</v>
      </c>
      <c r="J1268" s="17">
        <v>0.20724907165424999</v>
      </c>
      <c r="K1268" s="17">
        <v>0.227484850768671</v>
      </c>
      <c r="L1268" s="17">
        <v>0.15572112618221301</v>
      </c>
      <c r="M1268" s="17"/>
      <c r="N1268" s="17">
        <v>0.20393814996338899</v>
      </c>
      <c r="O1268" s="17">
        <v>0.22501956673776199</v>
      </c>
      <c r="P1268" s="17">
        <v>0.35606236554084703</v>
      </c>
      <c r="Q1268" s="17">
        <v>0.27476262021600201</v>
      </c>
      <c r="R1268" s="17">
        <v>0.30794541738058301</v>
      </c>
      <c r="S1268" s="17">
        <v>0.18940002912704301</v>
      </c>
      <c r="T1268" s="17">
        <v>0.15353700031742301</v>
      </c>
      <c r="U1268" s="17">
        <v>0.28195330463527501</v>
      </c>
      <c r="V1268" s="17">
        <v>0.27390827273914098</v>
      </c>
      <c r="W1268" s="17">
        <v>0.25687694813275702</v>
      </c>
      <c r="X1268" s="17">
        <v>0.15557575345888999</v>
      </c>
      <c r="Y1268" s="17">
        <v>0.24659945136268899</v>
      </c>
      <c r="Z1268" s="17">
        <v>0.14646390831053099</v>
      </c>
      <c r="AA1268" s="17">
        <v>0.25422461563217902</v>
      </c>
      <c r="AB1268" s="17">
        <v>0.19289830533239599</v>
      </c>
      <c r="AC1268" s="17">
        <v>0.24139739566695001</v>
      </c>
      <c r="AD1268" s="17"/>
      <c r="AE1268" s="17">
        <v>0.23080439836795599</v>
      </c>
      <c r="AF1268" s="17">
        <v>0.229081481927007</v>
      </c>
    </row>
    <row r="1269" spans="2:32" x14ac:dyDescent="0.5">
      <c r="B1269" t="s">
        <v>483</v>
      </c>
      <c r="C1269" s="17">
        <v>0.180135995451769</v>
      </c>
      <c r="D1269" s="17">
        <v>0.20733344863129799</v>
      </c>
      <c r="E1269" s="17">
        <v>0.154831827857808</v>
      </c>
      <c r="F1269" s="17"/>
      <c r="G1269" s="17">
        <v>0.36254552333451001</v>
      </c>
      <c r="H1269" s="17">
        <v>0.27276294123382699</v>
      </c>
      <c r="I1269" s="17">
        <v>0.20625972670843201</v>
      </c>
      <c r="J1269" s="17">
        <v>0.14615107983452599</v>
      </c>
      <c r="K1269" s="17">
        <v>0.15381626698350501</v>
      </c>
      <c r="L1269" s="17">
        <v>9.0549012411250199E-2</v>
      </c>
      <c r="M1269" s="17"/>
      <c r="N1269" s="17">
        <v>0.18520314614925501</v>
      </c>
      <c r="O1269" s="17">
        <v>0.212753931807455</v>
      </c>
      <c r="P1269" s="17">
        <v>0.18018452201476501</v>
      </c>
      <c r="Q1269" s="17">
        <v>0.20210165706237701</v>
      </c>
      <c r="R1269" s="17">
        <v>0.30794541738058301</v>
      </c>
      <c r="S1269" s="17">
        <v>0.31450664783467103</v>
      </c>
      <c r="T1269" s="17">
        <v>0.135043006069476</v>
      </c>
      <c r="U1269" s="17">
        <v>9.2403711663842106E-2</v>
      </c>
      <c r="V1269" s="17">
        <v>0.18530551208644699</v>
      </c>
      <c r="W1269" s="17">
        <v>0.15586809937246501</v>
      </c>
      <c r="X1269" s="17">
        <v>9.9024176454193605E-2</v>
      </c>
      <c r="Y1269" s="17">
        <v>0.17055273815003399</v>
      </c>
      <c r="Z1269" s="17">
        <v>0.114633560602018</v>
      </c>
      <c r="AA1269" s="17">
        <v>0.134302543182034</v>
      </c>
      <c r="AB1269" s="17">
        <v>0.22482751998199199</v>
      </c>
      <c r="AC1269" s="17">
        <v>0.42210121406643802</v>
      </c>
      <c r="AD1269" s="17"/>
      <c r="AE1269" s="17">
        <v>0.20977229732873601</v>
      </c>
      <c r="AF1269" s="17">
        <v>0.16663357552820099</v>
      </c>
    </row>
    <row r="1270" spans="2:32" x14ac:dyDescent="0.5">
      <c r="B1270" t="s">
        <v>479</v>
      </c>
      <c r="C1270" s="17">
        <v>0.143014252072307</v>
      </c>
      <c r="D1270" s="17">
        <v>0.17636870636236199</v>
      </c>
      <c r="E1270" s="17">
        <v>0.109928793988778</v>
      </c>
      <c r="F1270" s="17"/>
      <c r="G1270" s="17">
        <v>0.21645279798775599</v>
      </c>
      <c r="H1270" s="17">
        <v>0.18888318195607201</v>
      </c>
      <c r="I1270" s="17">
        <v>0.18690594706104499</v>
      </c>
      <c r="J1270" s="17">
        <v>0.108456940179844</v>
      </c>
      <c r="K1270" s="17">
        <v>0.120004094515094</v>
      </c>
      <c r="L1270" s="17">
        <v>0.104918389566188</v>
      </c>
      <c r="M1270" s="17"/>
      <c r="N1270" s="17">
        <v>0.113113356595213</v>
      </c>
      <c r="O1270" s="17">
        <v>0.198322210729378</v>
      </c>
      <c r="P1270" s="17">
        <v>0.13448831695609501</v>
      </c>
      <c r="Q1270" s="17">
        <v>0.23205027030641601</v>
      </c>
      <c r="R1270" s="17">
        <v>0.30364525968282102</v>
      </c>
      <c r="S1270" s="17">
        <v>0.28378872983511799</v>
      </c>
      <c r="T1270" s="17">
        <v>8.5570071428539604E-2</v>
      </c>
      <c r="U1270" s="17">
        <v>0.233038408306111</v>
      </c>
      <c r="V1270" s="17">
        <v>0.15431080372403599</v>
      </c>
      <c r="W1270" s="17">
        <v>0.113828001984005</v>
      </c>
      <c r="X1270" s="17">
        <v>7.5773736358846197E-2</v>
      </c>
      <c r="Y1270" s="17">
        <v>0.17055273815003399</v>
      </c>
      <c r="Z1270" s="17">
        <v>0.164691256931183</v>
      </c>
      <c r="AA1270" s="17">
        <v>9.9159632772173198E-2</v>
      </c>
      <c r="AB1270" s="17">
        <v>8.0155972243668605E-2</v>
      </c>
      <c r="AC1270" s="17">
        <v>0.20880170924136901</v>
      </c>
      <c r="AD1270" s="17"/>
      <c r="AE1270" s="17">
        <v>0.15285029143946</v>
      </c>
      <c r="AF1270" s="17">
        <v>0.138532912447971</v>
      </c>
    </row>
    <row r="1271" spans="2:32" x14ac:dyDescent="0.5">
      <c r="B1271" t="s">
        <v>482</v>
      </c>
      <c r="C1271" s="17">
        <v>9.6510151683181E-2</v>
      </c>
      <c r="D1271" s="17">
        <v>0.139079032716872</v>
      </c>
      <c r="E1271" s="17">
        <v>5.6218429248240297E-2</v>
      </c>
      <c r="F1271" s="17"/>
      <c r="G1271" s="17">
        <v>0.17642854830238</v>
      </c>
      <c r="H1271" s="17">
        <v>0.17356924607747901</v>
      </c>
      <c r="I1271" s="17">
        <v>0.12571660027923501</v>
      </c>
      <c r="J1271" s="17">
        <v>8.5212045255778607E-2</v>
      </c>
      <c r="K1271" s="17">
        <v>6.1764463067760803E-2</v>
      </c>
      <c r="L1271" s="17">
        <v>4.0184282453572202E-2</v>
      </c>
      <c r="M1271" s="17"/>
      <c r="N1271" s="17">
        <v>8.50597664495613E-2</v>
      </c>
      <c r="O1271" s="17">
        <v>0.102799971131877</v>
      </c>
      <c r="P1271" s="17">
        <v>5.6039959277794302E-2</v>
      </c>
      <c r="Q1271" s="17">
        <v>5.8870092155982399E-2</v>
      </c>
      <c r="R1271" s="17">
        <v>0.216883434210873</v>
      </c>
      <c r="S1271" s="17">
        <v>7.95893270528409E-2</v>
      </c>
      <c r="T1271" s="17">
        <v>0.11086411337140099</v>
      </c>
      <c r="U1271" s="17">
        <v>0.14121014827112099</v>
      </c>
      <c r="V1271" s="17">
        <v>0.120156273960228</v>
      </c>
      <c r="W1271" s="17">
        <v>0.104645911743598</v>
      </c>
      <c r="X1271" s="17">
        <v>5.8115290314320903E-2</v>
      </c>
      <c r="Y1271" s="17">
        <v>8.4418386220739897E-2</v>
      </c>
      <c r="Z1271" s="17">
        <v>7.2817754141864297E-2</v>
      </c>
      <c r="AA1271" s="17">
        <v>0.17382719307314801</v>
      </c>
      <c r="AB1271" s="17">
        <v>0</v>
      </c>
      <c r="AC1271" s="17">
        <v>0.15217830681584901</v>
      </c>
      <c r="AD1271" s="17"/>
      <c r="AE1271" s="17">
        <v>0.12762356387407001</v>
      </c>
      <c r="AF1271" s="17">
        <v>8.2334754280345104E-2</v>
      </c>
    </row>
    <row r="1272" spans="2:32" x14ac:dyDescent="0.5">
      <c r="B1272" t="s">
        <v>487</v>
      </c>
      <c r="C1272" s="17">
        <v>8.3109094388039803E-2</v>
      </c>
      <c r="D1272" s="17">
        <v>0.11182424536857501</v>
      </c>
      <c r="E1272" s="17">
        <v>5.4232017809314297E-2</v>
      </c>
      <c r="F1272" s="17"/>
      <c r="G1272" s="17">
        <v>0.141124603595248</v>
      </c>
      <c r="H1272" s="17">
        <v>8.6831234662651399E-2</v>
      </c>
      <c r="I1272" s="17">
        <v>0.11230380014393</v>
      </c>
      <c r="J1272" s="17">
        <v>8.2450515793451196E-2</v>
      </c>
      <c r="K1272" s="17">
        <v>6.7863781439272797E-2</v>
      </c>
      <c r="L1272" s="17">
        <v>5.5940558474195497E-2</v>
      </c>
      <c r="M1272" s="17"/>
      <c r="N1272" s="17">
        <v>8.0997631234138195E-2</v>
      </c>
      <c r="O1272" s="17">
        <v>8.3583965232859506E-2</v>
      </c>
      <c r="P1272" s="17">
        <v>7.6463188064813503E-2</v>
      </c>
      <c r="Q1272" s="17">
        <v>6.1241381949225598E-2</v>
      </c>
      <c r="R1272" s="17">
        <v>0.177823808641658</v>
      </c>
      <c r="S1272" s="17">
        <v>0.23305602203744799</v>
      </c>
      <c r="T1272" s="17">
        <v>3.8614250824134097E-2</v>
      </c>
      <c r="U1272" s="17">
        <v>0.13682200668503999</v>
      </c>
      <c r="V1272" s="17">
        <v>5.5161159488936802E-2</v>
      </c>
      <c r="W1272" s="17">
        <v>9.49050947592366E-2</v>
      </c>
      <c r="X1272" s="17">
        <v>3.5153083032760699E-2</v>
      </c>
      <c r="Y1272" s="17">
        <v>8.4418386220739897E-2</v>
      </c>
      <c r="Z1272" s="17">
        <v>6.9482446655376895E-2</v>
      </c>
      <c r="AA1272" s="17">
        <v>0.12677058957054499</v>
      </c>
      <c r="AB1272" s="17">
        <v>3.5285079549706798E-2</v>
      </c>
      <c r="AC1272" s="17">
        <v>0.20370737376654899</v>
      </c>
      <c r="AD1272" s="17"/>
      <c r="AE1272" s="17">
        <v>8.2439048919253799E-2</v>
      </c>
      <c r="AF1272" s="17">
        <v>8.3414369834517305E-2</v>
      </c>
    </row>
    <row r="1273" spans="2:32" x14ac:dyDescent="0.5">
      <c r="B1273" t="s">
        <v>484</v>
      </c>
      <c r="C1273" s="17">
        <v>6.7361902397459705E-2</v>
      </c>
      <c r="D1273" s="17">
        <v>8.8761351945889494E-2</v>
      </c>
      <c r="E1273" s="17">
        <v>4.5412287927031898E-2</v>
      </c>
      <c r="F1273" s="17"/>
      <c r="G1273" s="17">
        <v>0.171543627635587</v>
      </c>
      <c r="H1273" s="17">
        <v>7.6326360954430503E-2</v>
      </c>
      <c r="I1273" s="17">
        <v>7.3717592204275095E-2</v>
      </c>
      <c r="J1273" s="17">
        <v>5.0865528882738299E-2</v>
      </c>
      <c r="K1273" s="17">
        <v>6.9241014284709301E-2</v>
      </c>
      <c r="L1273" s="17">
        <v>3.2630620539940702E-2</v>
      </c>
      <c r="M1273" s="17"/>
      <c r="N1273" s="17">
        <v>6.1263060575514998E-2</v>
      </c>
      <c r="O1273" s="17">
        <v>8.9549549110618298E-2</v>
      </c>
      <c r="P1273" s="17">
        <v>9.7559074954696207E-2</v>
      </c>
      <c r="Q1273" s="17">
        <v>0</v>
      </c>
      <c r="R1273" s="17">
        <v>0.19411248845566201</v>
      </c>
      <c r="S1273" s="17">
        <v>0.26857804633124699</v>
      </c>
      <c r="T1273" s="17">
        <v>4.8133586521223501E-2</v>
      </c>
      <c r="U1273" s="17">
        <v>9.2403711663842106E-2</v>
      </c>
      <c r="V1273" s="17">
        <v>2.6266045991016899E-2</v>
      </c>
      <c r="W1273" s="17">
        <v>6.7454562237433194E-2</v>
      </c>
      <c r="X1273" s="17">
        <v>3.5153083032760699E-2</v>
      </c>
      <c r="Y1273" s="17">
        <v>0.32909328846654101</v>
      </c>
      <c r="Z1273" s="17">
        <v>0</v>
      </c>
      <c r="AA1273" s="17">
        <v>6.7760604683380493E-2</v>
      </c>
      <c r="AB1273" s="17">
        <v>3.5285079549706798E-2</v>
      </c>
      <c r="AC1273" s="17">
        <v>7.9898897836066698E-2</v>
      </c>
      <c r="AD1273" s="17"/>
      <c r="AE1273" s="17">
        <v>8.64942780554879E-2</v>
      </c>
      <c r="AF1273" s="17">
        <v>5.8645114070002897E-2</v>
      </c>
    </row>
    <row r="1274" spans="2:32" x14ac:dyDescent="0.5">
      <c r="B1274" t="s">
        <v>55</v>
      </c>
      <c r="C1274" s="17">
        <v>0.28883078462988299</v>
      </c>
      <c r="D1274" s="17">
        <v>0.25094192235455898</v>
      </c>
      <c r="E1274" s="17">
        <v>0.32607946940377402</v>
      </c>
      <c r="F1274" s="17"/>
      <c r="G1274" s="17">
        <v>5.7409013561523198E-2</v>
      </c>
      <c r="H1274" s="17">
        <v>0.202248285539049</v>
      </c>
      <c r="I1274" s="17">
        <v>0.24697233900704901</v>
      </c>
      <c r="J1274" s="17">
        <v>0.37246454844912802</v>
      </c>
      <c r="K1274" s="17">
        <v>0.30323091297149202</v>
      </c>
      <c r="L1274" s="17">
        <v>0.37739463763187098</v>
      </c>
      <c r="M1274" s="17"/>
      <c r="N1274" s="17">
        <v>0.29341604309158298</v>
      </c>
      <c r="O1274" s="17">
        <v>0.234024226671082</v>
      </c>
      <c r="P1274" s="17">
        <v>0.32712147414135601</v>
      </c>
      <c r="Q1274" s="17">
        <v>0.33178018386115599</v>
      </c>
      <c r="R1274" s="17">
        <v>0.31577036526109697</v>
      </c>
      <c r="S1274" s="17">
        <v>0.22709740059281799</v>
      </c>
      <c r="T1274" s="17">
        <v>0.305114121280668</v>
      </c>
      <c r="U1274" s="17">
        <v>0.347411418973264</v>
      </c>
      <c r="V1274" s="17">
        <v>0.26634090434049701</v>
      </c>
      <c r="W1274" s="17">
        <v>0.29490204977421097</v>
      </c>
      <c r="X1274" s="17">
        <v>0.407209510185086</v>
      </c>
      <c r="Y1274" s="17">
        <v>7.7135279513100702E-2</v>
      </c>
      <c r="Z1274" s="17">
        <v>0.36041679238801599</v>
      </c>
      <c r="AA1274" s="17">
        <v>0.21682740295617001</v>
      </c>
      <c r="AB1274" s="17">
        <v>0.40088145980381401</v>
      </c>
      <c r="AC1274" s="17">
        <v>0.13088812816339099</v>
      </c>
      <c r="AD1274" s="17"/>
      <c r="AE1274" s="17">
        <v>0.217304519463898</v>
      </c>
      <c r="AF1274" s="17">
        <v>0.321418442558491</v>
      </c>
    </row>
    <row r="1275" spans="2:32" x14ac:dyDescent="0.5">
      <c r="C1275" s="17"/>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c r="AC1275" s="17"/>
      <c r="AD1275" s="17"/>
      <c r="AE1275" s="17"/>
      <c r="AF1275" s="17"/>
    </row>
    <row r="1276" spans="2:32" x14ac:dyDescent="0.5">
      <c r="B1276" s="6" t="s">
        <v>502</v>
      </c>
      <c r="C1276" s="17"/>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c r="AC1276" s="17"/>
      <c r="AD1276" s="17"/>
      <c r="AE1276" s="17"/>
      <c r="AF1276" s="17"/>
    </row>
    <row r="1277" spans="2:32" x14ac:dyDescent="0.5">
      <c r="B1277" s="24" t="s">
        <v>57</v>
      </c>
      <c r="C1277" s="17"/>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c r="AC1277" s="17"/>
      <c r="AD1277" s="17"/>
      <c r="AE1277" s="17"/>
      <c r="AF1277" s="17"/>
    </row>
    <row r="1278" spans="2:32" x14ac:dyDescent="0.5">
      <c r="B1278" t="s">
        <v>494</v>
      </c>
      <c r="C1278" s="17">
        <v>0.36006050936302803</v>
      </c>
      <c r="D1278" s="17">
        <v>0.40517283857061498</v>
      </c>
      <c r="E1278" s="17">
        <v>0.31461494545695901</v>
      </c>
      <c r="F1278" s="17"/>
      <c r="G1278" s="17">
        <v>0.21643066127032401</v>
      </c>
      <c r="H1278" s="17">
        <v>0.36173297013532602</v>
      </c>
      <c r="I1278" s="17">
        <v>0.336545139913001</v>
      </c>
      <c r="J1278" s="17">
        <v>0.37441811817793902</v>
      </c>
      <c r="K1278" s="17">
        <v>0.358583661828758</v>
      </c>
      <c r="L1278" s="17">
        <v>0.41274759418554702</v>
      </c>
      <c r="M1278" s="17"/>
      <c r="N1278" s="17">
        <v>0.34712711706868798</v>
      </c>
      <c r="O1278" s="17">
        <v>0.389793098771129</v>
      </c>
      <c r="P1278" s="17">
        <v>0.42218945173197397</v>
      </c>
      <c r="Q1278" s="17">
        <v>0.25802097727112799</v>
      </c>
      <c r="R1278" s="17">
        <v>0.58752481193212303</v>
      </c>
      <c r="S1278" s="17">
        <v>0.42318854592364102</v>
      </c>
      <c r="T1278" s="17">
        <v>0.36594431374539799</v>
      </c>
      <c r="U1278" s="17">
        <v>0.374892460150832</v>
      </c>
      <c r="V1278" s="17">
        <v>0.26457678969790399</v>
      </c>
      <c r="W1278" s="17">
        <v>0.34372443910858202</v>
      </c>
      <c r="X1278" s="17">
        <v>0.354251012769776</v>
      </c>
      <c r="Y1278" s="17">
        <v>0.48499768833685902</v>
      </c>
      <c r="Z1278" s="17">
        <v>0.42677273650608599</v>
      </c>
      <c r="AA1278" s="17">
        <v>0.338303204625024</v>
      </c>
      <c r="AB1278" s="17">
        <v>0.31782433168638302</v>
      </c>
      <c r="AC1278" s="17">
        <v>0.50115760806963605</v>
      </c>
      <c r="AD1278" s="17"/>
      <c r="AE1278" s="17">
        <v>0.403684317437558</v>
      </c>
      <c r="AF1278" s="17">
        <v>0.340185324607092</v>
      </c>
    </row>
    <row r="1279" spans="2:32" x14ac:dyDescent="0.5">
      <c r="B1279" t="s">
        <v>495</v>
      </c>
      <c r="C1279" s="17">
        <v>0.40102382403822401</v>
      </c>
      <c r="D1279" s="17">
        <v>0.38741646440342198</v>
      </c>
      <c r="E1279" s="17">
        <v>0.41550135793760501</v>
      </c>
      <c r="F1279" s="17"/>
      <c r="G1279" s="17">
        <v>0.51542457315319301</v>
      </c>
      <c r="H1279" s="17">
        <v>0.396287172168937</v>
      </c>
      <c r="I1279" s="17">
        <v>0.39213918708676199</v>
      </c>
      <c r="J1279" s="17">
        <v>0.36071229237326902</v>
      </c>
      <c r="K1279" s="17">
        <v>0.40559897225705899</v>
      </c>
      <c r="L1279" s="17">
        <v>0.392429285801766</v>
      </c>
      <c r="M1279" s="17"/>
      <c r="N1279" s="17">
        <v>0.38752239020594098</v>
      </c>
      <c r="O1279" s="17">
        <v>0.36121680241487097</v>
      </c>
      <c r="P1279" s="17">
        <v>0.44038281323485501</v>
      </c>
      <c r="Q1279" s="17">
        <v>0.52732022757643804</v>
      </c>
      <c r="R1279" s="17">
        <v>0.109532771227159</v>
      </c>
      <c r="S1279" s="17">
        <v>0.46779681874519702</v>
      </c>
      <c r="T1279" s="17">
        <v>0.44415988988084099</v>
      </c>
      <c r="U1279" s="17">
        <v>0.35817553379039102</v>
      </c>
      <c r="V1279" s="17">
        <v>0.37028404705381102</v>
      </c>
      <c r="W1279" s="17">
        <v>0.42981441238718199</v>
      </c>
      <c r="X1279" s="17">
        <v>0.51222773188290205</v>
      </c>
      <c r="Y1279" s="17">
        <v>0.14900509583604299</v>
      </c>
      <c r="Z1279" s="17">
        <v>0.36707893562309402</v>
      </c>
      <c r="AA1279" s="17">
        <v>0.37691293247081198</v>
      </c>
      <c r="AB1279" s="17">
        <v>0.39814980638127301</v>
      </c>
      <c r="AC1279" s="17">
        <v>0.311961630757907</v>
      </c>
      <c r="AD1279" s="17"/>
      <c r="AE1279" s="17">
        <v>0.418702846023631</v>
      </c>
      <c r="AF1279" s="17">
        <v>0.39296918956743399</v>
      </c>
    </row>
    <row r="1280" spans="2:32" x14ac:dyDescent="0.5">
      <c r="B1280" t="s">
        <v>496</v>
      </c>
      <c r="C1280" s="17">
        <v>0.136824524146202</v>
      </c>
      <c r="D1280" s="17">
        <v>0.13683560285108701</v>
      </c>
      <c r="E1280" s="17">
        <v>0.137320242323442</v>
      </c>
      <c r="F1280" s="17"/>
      <c r="G1280" s="17">
        <v>0.17863212626918301</v>
      </c>
      <c r="H1280" s="17">
        <v>0.147950791340276</v>
      </c>
      <c r="I1280" s="17">
        <v>0.15751216943392199</v>
      </c>
      <c r="J1280" s="17">
        <v>0.15186308566583701</v>
      </c>
      <c r="K1280" s="17">
        <v>0.13183920698586901</v>
      </c>
      <c r="L1280" s="17">
        <v>9.8678688213347895E-2</v>
      </c>
      <c r="M1280" s="17"/>
      <c r="N1280" s="17">
        <v>0.12623758098042101</v>
      </c>
      <c r="O1280" s="17">
        <v>0.182060614551287</v>
      </c>
      <c r="P1280" s="17">
        <v>7.7798720343263503E-2</v>
      </c>
      <c r="Q1280" s="17">
        <v>0.119941334521318</v>
      </c>
      <c r="R1280" s="17">
        <v>0.20623759403393799</v>
      </c>
      <c r="S1280" s="17">
        <v>7.3492611037362293E-2</v>
      </c>
      <c r="T1280" s="17">
        <v>6.9882357819470498E-2</v>
      </c>
      <c r="U1280" s="17">
        <v>0.126494814190481</v>
      </c>
      <c r="V1280" s="17">
        <v>0.19652243009913001</v>
      </c>
      <c r="W1280" s="17">
        <v>0.14240282407588101</v>
      </c>
      <c r="X1280" s="17">
        <v>7.7352608482981103E-2</v>
      </c>
      <c r="Y1280" s="17">
        <v>0.21281522310134199</v>
      </c>
      <c r="Z1280" s="17">
        <v>8.4988389025495201E-2</v>
      </c>
      <c r="AA1280" s="17">
        <v>0.14466389791873899</v>
      </c>
      <c r="AB1280" s="17">
        <v>0.17940973896385001</v>
      </c>
      <c r="AC1280" s="17">
        <v>0.114111616204242</v>
      </c>
      <c r="AD1280" s="17"/>
      <c r="AE1280" s="17">
        <v>9.7296265988869104E-2</v>
      </c>
      <c r="AF1280" s="17">
        <v>0.15483375966766499</v>
      </c>
    </row>
    <row r="1281" spans="2:32" x14ac:dyDescent="0.5">
      <c r="B1281" t="s">
        <v>497</v>
      </c>
      <c r="C1281" s="17">
        <v>2.96990163081619E-2</v>
      </c>
      <c r="D1281" s="17">
        <v>2.42799313998012E-2</v>
      </c>
      <c r="E1281" s="17">
        <v>3.49835737929678E-2</v>
      </c>
      <c r="F1281" s="17"/>
      <c r="G1281" s="17">
        <v>6.1813271794175402E-2</v>
      </c>
      <c r="H1281" s="17">
        <v>4.7222316598300201E-2</v>
      </c>
      <c r="I1281" s="17">
        <v>2.7311746428844898E-2</v>
      </c>
      <c r="J1281" s="17">
        <v>2.6241716913698199E-2</v>
      </c>
      <c r="K1281" s="17">
        <v>1.1338494035802799E-2</v>
      </c>
      <c r="L1281" s="17">
        <v>2.5125321760959302E-2</v>
      </c>
      <c r="M1281" s="17"/>
      <c r="N1281" s="17">
        <v>4.0422559108433898E-2</v>
      </c>
      <c r="O1281" s="17">
        <v>3.23593333573007E-2</v>
      </c>
      <c r="P1281" s="17">
        <v>1.8878897701182899E-2</v>
      </c>
      <c r="Q1281" s="17">
        <v>3.1237163335413098E-2</v>
      </c>
      <c r="R1281" s="17">
        <v>0</v>
      </c>
      <c r="S1281" s="17">
        <v>0</v>
      </c>
      <c r="T1281" s="17">
        <v>5.0738666303584E-2</v>
      </c>
      <c r="U1281" s="17">
        <v>0</v>
      </c>
      <c r="V1281" s="17">
        <v>5.97875528121928E-2</v>
      </c>
      <c r="W1281" s="17">
        <v>4.7233374424720297E-3</v>
      </c>
      <c r="X1281" s="17">
        <v>0</v>
      </c>
      <c r="Y1281" s="17">
        <v>0</v>
      </c>
      <c r="Z1281" s="17">
        <v>5.1279282864164298E-2</v>
      </c>
      <c r="AA1281" s="17">
        <v>4.54824005392655E-2</v>
      </c>
      <c r="AB1281" s="17">
        <v>3.4215648351725303E-2</v>
      </c>
      <c r="AC1281" s="17">
        <v>7.2769144968214794E-2</v>
      </c>
      <c r="AD1281" s="17"/>
      <c r="AE1281" s="17">
        <v>3.23018899683244E-2</v>
      </c>
      <c r="AF1281" s="17">
        <v>2.8513136460082002E-2</v>
      </c>
    </row>
    <row r="1282" spans="2:32" x14ac:dyDescent="0.5">
      <c r="B1282" t="s">
        <v>498</v>
      </c>
      <c r="C1282" s="17">
        <v>1.12424627835612E-2</v>
      </c>
      <c r="D1282" s="17">
        <v>1.20832983226463E-2</v>
      </c>
      <c r="E1282" s="17">
        <v>1.0481153445739799E-2</v>
      </c>
      <c r="F1282" s="17"/>
      <c r="G1282" s="17">
        <v>0</v>
      </c>
      <c r="H1282" s="17">
        <v>6.1329694668716701E-3</v>
      </c>
      <c r="I1282" s="17">
        <v>2.1356534553858001E-2</v>
      </c>
      <c r="J1282" s="17">
        <v>1.29288033867341E-2</v>
      </c>
      <c r="K1282" s="17">
        <v>2.0593934324288601E-2</v>
      </c>
      <c r="L1282" s="17">
        <v>4.6800473351406796E-3</v>
      </c>
      <c r="M1282" s="17"/>
      <c r="N1282" s="17">
        <v>2.3827374515064899E-2</v>
      </c>
      <c r="O1282" s="17">
        <v>0</v>
      </c>
      <c r="P1282" s="17">
        <v>0</v>
      </c>
      <c r="Q1282" s="17">
        <v>0</v>
      </c>
      <c r="R1282" s="17">
        <v>0</v>
      </c>
      <c r="S1282" s="17">
        <v>3.5522024293798998E-2</v>
      </c>
      <c r="T1282" s="17">
        <v>0</v>
      </c>
      <c r="U1282" s="17">
        <v>4.8724435358132902E-2</v>
      </c>
      <c r="V1282" s="17">
        <v>1.37256847535739E-2</v>
      </c>
      <c r="W1282" s="17">
        <v>9.4909544677994097E-3</v>
      </c>
      <c r="X1282" s="17">
        <v>1.8600642473654901E-2</v>
      </c>
      <c r="Y1282" s="17">
        <v>0</v>
      </c>
      <c r="Z1282" s="17">
        <v>0</v>
      </c>
      <c r="AA1282" s="17">
        <v>3.19872487005263E-2</v>
      </c>
      <c r="AB1282" s="17">
        <v>3.5200237308384799E-2</v>
      </c>
      <c r="AC1282" s="17">
        <v>0</v>
      </c>
      <c r="AD1282" s="17"/>
      <c r="AE1282" s="17">
        <v>1.27055129816504E-2</v>
      </c>
      <c r="AF1282" s="17">
        <v>1.05758911503706E-2</v>
      </c>
    </row>
    <row r="1283" spans="2:32" x14ac:dyDescent="0.5">
      <c r="B1283" t="s">
        <v>87</v>
      </c>
      <c r="C1283" s="17">
        <v>6.1149663360823302E-2</v>
      </c>
      <c r="D1283" s="17">
        <v>3.4211864452429103E-2</v>
      </c>
      <c r="E1283" s="17">
        <v>8.7098727043286001E-2</v>
      </c>
      <c r="F1283" s="17"/>
      <c r="G1283" s="17">
        <v>2.7699367513125302E-2</v>
      </c>
      <c r="H1283" s="17">
        <v>4.06737802902895E-2</v>
      </c>
      <c r="I1283" s="17">
        <v>6.5135222583611402E-2</v>
      </c>
      <c r="J1283" s="17">
        <v>7.3835983482523002E-2</v>
      </c>
      <c r="K1283" s="17">
        <v>7.2045730568222902E-2</v>
      </c>
      <c r="L1283" s="17">
        <v>6.6339062703238402E-2</v>
      </c>
      <c r="M1283" s="17"/>
      <c r="N1283" s="17">
        <v>7.4862978121450693E-2</v>
      </c>
      <c r="O1283" s="17">
        <v>3.4570150905412697E-2</v>
      </c>
      <c r="P1283" s="17">
        <v>4.0750116988724099E-2</v>
      </c>
      <c r="Q1283" s="17">
        <v>6.3480297295703897E-2</v>
      </c>
      <c r="R1283" s="17">
        <v>9.6704822806779306E-2</v>
      </c>
      <c r="S1283" s="17">
        <v>0</v>
      </c>
      <c r="T1283" s="17">
        <v>6.9274772250705594E-2</v>
      </c>
      <c r="U1283" s="17">
        <v>9.1712756510163695E-2</v>
      </c>
      <c r="V1283" s="17">
        <v>9.5103495583388903E-2</v>
      </c>
      <c r="W1283" s="17">
        <v>6.9844032518084007E-2</v>
      </c>
      <c r="X1283" s="17">
        <v>3.7568004390686298E-2</v>
      </c>
      <c r="Y1283" s="17">
        <v>0.153181992725756</v>
      </c>
      <c r="Z1283" s="17">
        <v>6.9880655981160694E-2</v>
      </c>
      <c r="AA1283" s="17">
        <v>6.2650315745632998E-2</v>
      </c>
      <c r="AB1283" s="17">
        <v>3.5200237308384799E-2</v>
      </c>
      <c r="AC1283" s="17">
        <v>0</v>
      </c>
      <c r="AD1283" s="17"/>
      <c r="AE1283" s="17">
        <v>3.5309167599967099E-2</v>
      </c>
      <c r="AF1283" s="17">
        <v>7.2922698547356099E-2</v>
      </c>
    </row>
    <row r="1284" spans="2:32" x14ac:dyDescent="0.5">
      <c r="B1284" t="s">
        <v>499</v>
      </c>
      <c r="C1284" s="17">
        <v>0.76108433340125203</v>
      </c>
      <c r="D1284" s="17">
        <v>0.79258930297403696</v>
      </c>
      <c r="E1284" s="17">
        <v>0.73011630339456401</v>
      </c>
      <c r="F1284" s="17"/>
      <c r="G1284" s="17">
        <v>0.73185523442351696</v>
      </c>
      <c r="H1284" s="17">
        <v>0.75802014230426296</v>
      </c>
      <c r="I1284" s="17">
        <v>0.72868432699976304</v>
      </c>
      <c r="J1284" s="17">
        <v>0.73513041055120798</v>
      </c>
      <c r="K1284" s="17">
        <v>0.76418263408581599</v>
      </c>
      <c r="L1284" s="17">
        <v>0.80517687998731402</v>
      </c>
      <c r="M1284" s="17"/>
      <c r="N1284" s="17">
        <v>0.73464950727462897</v>
      </c>
      <c r="O1284" s="17">
        <v>0.75100990118599997</v>
      </c>
      <c r="P1284" s="17">
        <v>0.86257226496682904</v>
      </c>
      <c r="Q1284" s="17">
        <v>0.78534120484756498</v>
      </c>
      <c r="R1284" s="17">
        <v>0.69705758315928201</v>
      </c>
      <c r="S1284" s="17">
        <v>0.89098536466883904</v>
      </c>
      <c r="T1284" s="17">
        <v>0.81010420362624003</v>
      </c>
      <c r="U1284" s="17">
        <v>0.73306799394122202</v>
      </c>
      <c r="V1284" s="17">
        <v>0.63486083675171501</v>
      </c>
      <c r="W1284" s="17">
        <v>0.77353885149576396</v>
      </c>
      <c r="X1284" s="17">
        <v>0.86647874465267805</v>
      </c>
      <c r="Y1284" s="17">
        <v>0.63400278417290201</v>
      </c>
      <c r="Z1284" s="17">
        <v>0.79385167212917995</v>
      </c>
      <c r="AA1284" s="17">
        <v>0.71521613709583598</v>
      </c>
      <c r="AB1284" s="17">
        <v>0.71597413806765497</v>
      </c>
      <c r="AC1284" s="17">
        <v>0.813119238827544</v>
      </c>
      <c r="AD1284" s="17"/>
      <c r="AE1284" s="17">
        <v>0.82238716346118901</v>
      </c>
      <c r="AF1284" s="17">
        <v>0.73315451417452604</v>
      </c>
    </row>
    <row r="1285" spans="2:32" x14ac:dyDescent="0.5">
      <c r="B1285" t="s">
        <v>500</v>
      </c>
      <c r="C1285" s="17">
        <v>4.0941479091723097E-2</v>
      </c>
      <c r="D1285" s="17">
        <v>3.6363229722447502E-2</v>
      </c>
      <c r="E1285" s="17">
        <v>4.5464727238707502E-2</v>
      </c>
      <c r="F1285" s="17"/>
      <c r="G1285" s="17">
        <v>6.1813271794175402E-2</v>
      </c>
      <c r="H1285" s="17">
        <v>5.3355286065171897E-2</v>
      </c>
      <c r="I1285" s="17">
        <v>4.8668280982702899E-2</v>
      </c>
      <c r="J1285" s="17">
        <v>3.9170520300432297E-2</v>
      </c>
      <c r="K1285" s="17">
        <v>3.19324283600914E-2</v>
      </c>
      <c r="L1285" s="17">
        <v>2.9805369096099901E-2</v>
      </c>
      <c r="M1285" s="17"/>
      <c r="N1285" s="17">
        <v>6.4249933623498803E-2</v>
      </c>
      <c r="O1285" s="17">
        <v>3.23593333573007E-2</v>
      </c>
      <c r="P1285" s="17">
        <v>1.8878897701182899E-2</v>
      </c>
      <c r="Q1285" s="17">
        <v>3.1237163335413098E-2</v>
      </c>
      <c r="R1285" s="17">
        <v>0</v>
      </c>
      <c r="S1285" s="17">
        <v>3.5522024293798998E-2</v>
      </c>
      <c r="T1285" s="17">
        <v>5.0738666303584E-2</v>
      </c>
      <c r="U1285" s="17">
        <v>4.8724435358132902E-2</v>
      </c>
      <c r="V1285" s="17">
        <v>7.3513237565766595E-2</v>
      </c>
      <c r="W1285" s="17">
        <v>1.42142919102714E-2</v>
      </c>
      <c r="X1285" s="17">
        <v>1.8600642473654901E-2</v>
      </c>
      <c r="Y1285" s="17">
        <v>0</v>
      </c>
      <c r="Z1285" s="17">
        <v>5.1279282864164298E-2</v>
      </c>
      <c r="AA1285" s="17">
        <v>7.7469649239791799E-2</v>
      </c>
      <c r="AB1285" s="17">
        <v>6.9415885660110102E-2</v>
      </c>
      <c r="AC1285" s="17">
        <v>7.2769144968214794E-2</v>
      </c>
      <c r="AD1285" s="17"/>
      <c r="AE1285" s="17">
        <v>4.5007402949974802E-2</v>
      </c>
      <c r="AF1285" s="17">
        <v>3.9089027610452701E-2</v>
      </c>
    </row>
    <row r="1286" spans="2:32" x14ac:dyDescent="0.5">
      <c r="B1286" t="s">
        <v>99</v>
      </c>
      <c r="C1286" s="17">
        <v>0.72014285430952896</v>
      </c>
      <c r="D1286" s="17">
        <v>0.75622607325158897</v>
      </c>
      <c r="E1286" s="17">
        <v>0.68465157615585703</v>
      </c>
      <c r="F1286" s="17"/>
      <c r="G1286" s="17">
        <v>0.67004196262934101</v>
      </c>
      <c r="H1286" s="17">
        <v>0.70466485623909103</v>
      </c>
      <c r="I1286" s="17">
        <v>0.68001604601706001</v>
      </c>
      <c r="J1286" s="17">
        <v>0.69595989025077498</v>
      </c>
      <c r="K1286" s="17">
        <v>0.73225020572572497</v>
      </c>
      <c r="L1286" s="17">
        <v>0.77537151089121403</v>
      </c>
      <c r="M1286" s="17"/>
      <c r="N1286" s="17">
        <v>0.67039957365113101</v>
      </c>
      <c r="O1286" s="17">
        <v>0.71865056782869896</v>
      </c>
      <c r="P1286" s="17">
        <v>0.84369336726564703</v>
      </c>
      <c r="Q1286" s="17">
        <v>0.75410404151215205</v>
      </c>
      <c r="R1286" s="17">
        <v>0.69705758315928201</v>
      </c>
      <c r="S1286" s="17">
        <v>0.85546334037504002</v>
      </c>
      <c r="T1286" s="17">
        <v>0.75936553732265599</v>
      </c>
      <c r="U1286" s="17">
        <v>0.68434355858308904</v>
      </c>
      <c r="V1286" s="17">
        <v>0.56134759918594801</v>
      </c>
      <c r="W1286" s="17">
        <v>0.75932455958549205</v>
      </c>
      <c r="X1286" s="17">
        <v>0.84787810217902304</v>
      </c>
      <c r="Y1286" s="17">
        <v>0.63400278417290201</v>
      </c>
      <c r="Z1286" s="17">
        <v>0.74257238926501501</v>
      </c>
      <c r="AA1286" s="17">
        <v>0.63774648785604504</v>
      </c>
      <c r="AB1286" s="17">
        <v>0.64655825240754505</v>
      </c>
      <c r="AC1286" s="17">
        <v>0.74035009385932904</v>
      </c>
      <c r="AD1286" s="17"/>
      <c r="AE1286" s="17">
        <v>0.77737976051121405</v>
      </c>
      <c r="AF1286" s="17">
        <v>0.69406548656407396</v>
      </c>
    </row>
    <row r="1287" spans="2:32" x14ac:dyDescent="0.5">
      <c r="C1287" s="17"/>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c r="AC1287" s="17"/>
      <c r="AD1287" s="17"/>
      <c r="AE1287" s="17"/>
      <c r="AF1287" s="17"/>
    </row>
    <row r="1288" spans="2:32" x14ac:dyDescent="0.5">
      <c r="B1288" s="6" t="s">
        <v>503</v>
      </c>
      <c r="C1288" s="17"/>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c r="AC1288" s="17"/>
      <c r="AD1288" s="17"/>
      <c r="AE1288" s="17"/>
      <c r="AF1288" s="17"/>
    </row>
    <row r="1289" spans="2:32" x14ac:dyDescent="0.5">
      <c r="B1289" s="24" t="s">
        <v>57</v>
      </c>
      <c r="C1289" s="17"/>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c r="AC1289" s="17"/>
      <c r="AD1289" s="17"/>
      <c r="AE1289" s="17"/>
      <c r="AF1289" s="17"/>
    </row>
    <row r="1290" spans="2:32" x14ac:dyDescent="0.5">
      <c r="B1290" t="s">
        <v>494</v>
      </c>
      <c r="C1290" s="17">
        <v>0.15358402503780499</v>
      </c>
      <c r="D1290" s="17">
        <v>0.19085245759278299</v>
      </c>
      <c r="E1290" s="17">
        <v>0.116629164839105</v>
      </c>
      <c r="F1290" s="17"/>
      <c r="G1290" s="17">
        <v>0.17082012010689099</v>
      </c>
      <c r="H1290" s="17">
        <v>0.157009133058302</v>
      </c>
      <c r="I1290" s="17">
        <v>0.19109625294032201</v>
      </c>
      <c r="J1290" s="17">
        <v>0.154304867970743</v>
      </c>
      <c r="K1290" s="17">
        <v>0.12634233225531999</v>
      </c>
      <c r="L1290" s="17">
        <v>0.143076831099404</v>
      </c>
      <c r="M1290" s="17"/>
      <c r="N1290" s="17">
        <v>0.15573730375119499</v>
      </c>
      <c r="O1290" s="17">
        <v>0.16890195322261001</v>
      </c>
      <c r="P1290" s="17">
        <v>0.172116946619671</v>
      </c>
      <c r="Q1290" s="17">
        <v>0.12314404427848499</v>
      </c>
      <c r="R1290" s="17">
        <v>0.41317803090998001</v>
      </c>
      <c r="S1290" s="17">
        <v>0.22902760680277001</v>
      </c>
      <c r="T1290" s="17">
        <v>0.10445012994115201</v>
      </c>
      <c r="U1290" s="17">
        <v>0.33328612437475003</v>
      </c>
      <c r="V1290" s="17">
        <v>7.8890773917682205E-2</v>
      </c>
      <c r="W1290" s="17">
        <v>0.174098180445348</v>
      </c>
      <c r="X1290" s="17">
        <v>9.5291983774692196E-2</v>
      </c>
      <c r="Y1290" s="17">
        <v>0.256687090079328</v>
      </c>
      <c r="Z1290" s="17">
        <v>0.16046116084836801</v>
      </c>
      <c r="AA1290" s="17">
        <v>0.18837094493598699</v>
      </c>
      <c r="AB1290" s="17">
        <v>4.5940323891943302E-2</v>
      </c>
      <c r="AC1290" s="17">
        <v>0.18635692750041599</v>
      </c>
      <c r="AD1290" s="17"/>
      <c r="AE1290" s="17">
        <v>0.15035647218409801</v>
      </c>
      <c r="AF1290" s="17">
        <v>0.155054511272463</v>
      </c>
    </row>
    <row r="1291" spans="2:32" x14ac:dyDescent="0.5">
      <c r="B1291" t="s">
        <v>495</v>
      </c>
      <c r="C1291" s="17">
        <v>0.37243920821381399</v>
      </c>
      <c r="D1291" s="17">
        <v>0.37972328037223202</v>
      </c>
      <c r="E1291" s="17">
        <v>0.366861830305166</v>
      </c>
      <c r="F1291" s="17"/>
      <c r="G1291" s="17">
        <v>0.40692304542625501</v>
      </c>
      <c r="H1291" s="17">
        <v>0.40478765677858702</v>
      </c>
      <c r="I1291" s="17">
        <v>0.31307771233749299</v>
      </c>
      <c r="J1291" s="17">
        <v>0.36526433987110501</v>
      </c>
      <c r="K1291" s="17">
        <v>0.34571988788370001</v>
      </c>
      <c r="L1291" s="17">
        <v>0.39893255378888598</v>
      </c>
      <c r="M1291" s="17"/>
      <c r="N1291" s="17">
        <v>0.32383110769029499</v>
      </c>
      <c r="O1291" s="17">
        <v>0.39133771598410799</v>
      </c>
      <c r="P1291" s="17">
        <v>0.367352071339277</v>
      </c>
      <c r="Q1291" s="17">
        <v>0.24501786698529099</v>
      </c>
      <c r="R1291" s="17">
        <v>0.200594754396869</v>
      </c>
      <c r="S1291" s="17">
        <v>0.34881900566315199</v>
      </c>
      <c r="T1291" s="17">
        <v>0.38679971908907101</v>
      </c>
      <c r="U1291" s="17">
        <v>0.220387141119647</v>
      </c>
      <c r="V1291" s="17">
        <v>0.34533755334034799</v>
      </c>
      <c r="W1291" s="17">
        <v>0.41950265325469599</v>
      </c>
      <c r="X1291" s="17">
        <v>0.398322044599772</v>
      </c>
      <c r="Y1291" s="17">
        <v>0.23338264370152101</v>
      </c>
      <c r="Z1291" s="17">
        <v>0.44348873940061601</v>
      </c>
      <c r="AA1291" s="17">
        <v>0.247747433114544</v>
      </c>
      <c r="AB1291" s="17">
        <v>0.43329099633749701</v>
      </c>
      <c r="AC1291" s="17">
        <v>0.43899918766517998</v>
      </c>
      <c r="AD1291" s="17"/>
      <c r="AE1291" s="17">
        <v>0.40609959369659598</v>
      </c>
      <c r="AF1291" s="17">
        <v>0.35710339939851399</v>
      </c>
    </row>
    <row r="1292" spans="2:32" x14ac:dyDescent="0.5">
      <c r="B1292" t="s">
        <v>496</v>
      </c>
      <c r="C1292" s="17">
        <v>0.28863352028008099</v>
      </c>
      <c r="D1292" s="17">
        <v>0.28023290721379701</v>
      </c>
      <c r="E1292" s="17">
        <v>0.29772327183521102</v>
      </c>
      <c r="F1292" s="17"/>
      <c r="G1292" s="17">
        <v>0.201577117863905</v>
      </c>
      <c r="H1292" s="17">
        <v>0.30306917444067899</v>
      </c>
      <c r="I1292" s="17">
        <v>0.25021287652919799</v>
      </c>
      <c r="J1292" s="17">
        <v>0.28548518188045602</v>
      </c>
      <c r="K1292" s="17">
        <v>0.35327854156557997</v>
      </c>
      <c r="L1292" s="17">
        <v>0.288477054414984</v>
      </c>
      <c r="M1292" s="17"/>
      <c r="N1292" s="17">
        <v>0.249760554028265</v>
      </c>
      <c r="O1292" s="17">
        <v>0.24566875068958199</v>
      </c>
      <c r="P1292" s="17">
        <v>0.26147726600047799</v>
      </c>
      <c r="Q1292" s="17">
        <v>0.47705028144441203</v>
      </c>
      <c r="R1292" s="17">
        <v>0.28952239188637202</v>
      </c>
      <c r="S1292" s="17">
        <v>0.30700912376186401</v>
      </c>
      <c r="T1292" s="17">
        <v>0.337392102068653</v>
      </c>
      <c r="U1292" s="17">
        <v>8.76717640320719E-2</v>
      </c>
      <c r="V1292" s="17">
        <v>0.36852915821989002</v>
      </c>
      <c r="W1292" s="17">
        <v>0.26815097546102901</v>
      </c>
      <c r="X1292" s="17">
        <v>0.346160838431253</v>
      </c>
      <c r="Y1292" s="17">
        <v>0.433883553006495</v>
      </c>
      <c r="Z1292" s="17">
        <v>0.25768696961429399</v>
      </c>
      <c r="AA1292" s="17">
        <v>0.320058091258557</v>
      </c>
      <c r="AB1292" s="17">
        <v>0.33161011060919199</v>
      </c>
      <c r="AC1292" s="17">
        <v>0.23636538044851199</v>
      </c>
      <c r="AD1292" s="17"/>
      <c r="AE1292" s="17">
        <v>0.27593967114860302</v>
      </c>
      <c r="AF1292" s="17">
        <v>0.29441688968059498</v>
      </c>
    </row>
    <row r="1293" spans="2:32" x14ac:dyDescent="0.5">
      <c r="B1293" t="s">
        <v>497</v>
      </c>
      <c r="C1293" s="17">
        <v>8.8036108608923497E-2</v>
      </c>
      <c r="D1293" s="17">
        <v>9.3369739227852397E-2</v>
      </c>
      <c r="E1293" s="17">
        <v>8.1504177624444396E-2</v>
      </c>
      <c r="F1293" s="17"/>
      <c r="G1293" s="17">
        <v>0.159179546610665</v>
      </c>
      <c r="H1293" s="17">
        <v>8.3719037269388993E-2</v>
      </c>
      <c r="I1293" s="17">
        <v>0.13351068063528801</v>
      </c>
      <c r="J1293" s="17">
        <v>7.6262141498242397E-2</v>
      </c>
      <c r="K1293" s="17">
        <v>5.9327514504697601E-2</v>
      </c>
      <c r="L1293" s="17">
        <v>6.8193138329402297E-2</v>
      </c>
      <c r="M1293" s="17"/>
      <c r="N1293" s="17">
        <v>0.110897929149697</v>
      </c>
      <c r="O1293" s="17">
        <v>0.130591444223741</v>
      </c>
      <c r="P1293" s="17">
        <v>7.54673777224215E-2</v>
      </c>
      <c r="Q1293" s="17">
        <v>9.1307509996107705E-2</v>
      </c>
      <c r="R1293" s="17">
        <v>0</v>
      </c>
      <c r="S1293" s="17">
        <v>3.7970586743563302E-2</v>
      </c>
      <c r="T1293" s="17">
        <v>4.9009487575064702E-2</v>
      </c>
      <c r="U1293" s="17">
        <v>0.13693981256335</v>
      </c>
      <c r="V1293" s="17">
        <v>0.12720961389021099</v>
      </c>
      <c r="W1293" s="17">
        <v>6.2845792967599498E-2</v>
      </c>
      <c r="X1293" s="17">
        <v>6.7431319167426895E-2</v>
      </c>
      <c r="Y1293" s="17">
        <v>0</v>
      </c>
      <c r="Z1293" s="17">
        <v>4.9563649852127301E-2</v>
      </c>
      <c r="AA1293" s="17">
        <v>0.145196329441071</v>
      </c>
      <c r="AB1293" s="17">
        <v>3.5285079549706798E-2</v>
      </c>
      <c r="AC1293" s="17">
        <v>0.10724208196905299</v>
      </c>
      <c r="AD1293" s="17"/>
      <c r="AE1293" s="17">
        <v>9.2817950354785697E-2</v>
      </c>
      <c r="AF1293" s="17">
        <v>8.5857482020197301E-2</v>
      </c>
    </row>
    <row r="1294" spans="2:32" x14ac:dyDescent="0.5">
      <c r="B1294" t="s">
        <v>498</v>
      </c>
      <c r="C1294" s="17">
        <v>2.4536259819263901E-2</v>
      </c>
      <c r="D1294" s="17">
        <v>2.1340966377136599E-2</v>
      </c>
      <c r="E1294" s="17">
        <v>2.7678224375596999E-2</v>
      </c>
      <c r="F1294" s="17"/>
      <c r="G1294" s="17">
        <v>0</v>
      </c>
      <c r="H1294" s="17">
        <v>2.1400001617119E-2</v>
      </c>
      <c r="I1294" s="17">
        <v>4.4806161949506998E-2</v>
      </c>
      <c r="J1294" s="17">
        <v>4.16717308713348E-2</v>
      </c>
      <c r="K1294" s="17">
        <v>2.6117701081928599E-2</v>
      </c>
      <c r="L1294" s="17">
        <v>1.12537934924914E-2</v>
      </c>
      <c r="M1294" s="17"/>
      <c r="N1294" s="17">
        <v>5.6968609175620202E-2</v>
      </c>
      <c r="O1294" s="17">
        <v>1.0845523877909701E-2</v>
      </c>
      <c r="P1294" s="17">
        <v>0</v>
      </c>
      <c r="Q1294" s="17">
        <v>0</v>
      </c>
      <c r="R1294" s="17">
        <v>0</v>
      </c>
      <c r="S1294" s="17">
        <v>4.1651652734851601E-2</v>
      </c>
      <c r="T1294" s="17">
        <v>6.5705655923016706E-2</v>
      </c>
      <c r="U1294" s="17">
        <v>4.8724435358132902E-2</v>
      </c>
      <c r="V1294" s="17">
        <v>1.37256847535739E-2</v>
      </c>
      <c r="W1294" s="17">
        <v>1.4600141952744301E-2</v>
      </c>
      <c r="X1294" s="17">
        <v>1.8600642473654901E-2</v>
      </c>
      <c r="Y1294" s="17">
        <v>0</v>
      </c>
      <c r="Z1294" s="17">
        <v>0</v>
      </c>
      <c r="AA1294" s="17">
        <v>6.6857730029814502E-2</v>
      </c>
      <c r="AB1294" s="17">
        <v>3.5200237308384799E-2</v>
      </c>
      <c r="AC1294" s="17">
        <v>0</v>
      </c>
      <c r="AD1294" s="17"/>
      <c r="AE1294" s="17">
        <v>4.03376780687262E-2</v>
      </c>
      <c r="AF1294" s="17">
        <v>1.7337069263104299E-2</v>
      </c>
    </row>
    <row r="1295" spans="2:32" x14ac:dyDescent="0.5">
      <c r="B1295" t="s">
        <v>87</v>
      </c>
      <c r="C1295" s="17">
        <v>7.2770878040112896E-2</v>
      </c>
      <c r="D1295" s="17">
        <v>3.44806492161992E-2</v>
      </c>
      <c r="E1295" s="17">
        <v>0.10960333102047599</v>
      </c>
      <c r="F1295" s="17"/>
      <c r="G1295" s="17">
        <v>6.1500169992283797E-2</v>
      </c>
      <c r="H1295" s="17">
        <v>3.0014996835924599E-2</v>
      </c>
      <c r="I1295" s="17">
        <v>6.7296315608192298E-2</v>
      </c>
      <c r="J1295" s="17">
        <v>7.7011737908119104E-2</v>
      </c>
      <c r="K1295" s="17">
        <v>8.9214022708774501E-2</v>
      </c>
      <c r="L1295" s="17">
        <v>9.0066628874831398E-2</v>
      </c>
      <c r="M1295" s="17"/>
      <c r="N1295" s="17">
        <v>0.102804496204928</v>
      </c>
      <c r="O1295" s="17">
        <v>5.2654612002048601E-2</v>
      </c>
      <c r="P1295" s="17">
        <v>0.12358633831815299</v>
      </c>
      <c r="Q1295" s="17">
        <v>6.3480297295703897E-2</v>
      </c>
      <c r="R1295" s="17">
        <v>9.6704822806779306E-2</v>
      </c>
      <c r="S1295" s="17">
        <v>3.5522024293798998E-2</v>
      </c>
      <c r="T1295" s="17">
        <v>5.6642905403042398E-2</v>
      </c>
      <c r="U1295" s="17">
        <v>0.172990722552048</v>
      </c>
      <c r="V1295" s="17">
        <v>6.6307215878295106E-2</v>
      </c>
      <c r="W1295" s="17">
        <v>6.0802255918583001E-2</v>
      </c>
      <c r="X1295" s="17">
        <v>7.4193171553200807E-2</v>
      </c>
      <c r="Y1295" s="17">
        <v>7.6046713212655506E-2</v>
      </c>
      <c r="Z1295" s="17">
        <v>8.8799480284594404E-2</v>
      </c>
      <c r="AA1295" s="17">
        <v>3.1769471220026498E-2</v>
      </c>
      <c r="AB1295" s="17">
        <v>0.11867325230327599</v>
      </c>
      <c r="AC1295" s="17">
        <v>3.1036422416839099E-2</v>
      </c>
      <c r="AD1295" s="17"/>
      <c r="AE1295" s="17">
        <v>3.4448634547191298E-2</v>
      </c>
      <c r="AF1295" s="17">
        <v>9.0230648365126703E-2</v>
      </c>
    </row>
    <row r="1296" spans="2:32" x14ac:dyDescent="0.5">
      <c r="B1296" t="s">
        <v>499</v>
      </c>
      <c r="C1296" s="17">
        <v>0.52602323325161904</v>
      </c>
      <c r="D1296" s="17">
        <v>0.57057573796501404</v>
      </c>
      <c r="E1296" s="17">
        <v>0.48349099514427102</v>
      </c>
      <c r="F1296" s="17"/>
      <c r="G1296" s="17">
        <v>0.57774316553314597</v>
      </c>
      <c r="H1296" s="17">
        <v>0.56179678983688897</v>
      </c>
      <c r="I1296" s="17">
        <v>0.50417396527781499</v>
      </c>
      <c r="J1296" s="17">
        <v>0.51956920784184801</v>
      </c>
      <c r="K1296" s="17">
        <v>0.47206222013901999</v>
      </c>
      <c r="L1296" s="17">
        <v>0.54200938488828998</v>
      </c>
      <c r="M1296" s="17"/>
      <c r="N1296" s="17">
        <v>0.47956841144148998</v>
      </c>
      <c r="O1296" s="17">
        <v>0.56023966920671797</v>
      </c>
      <c r="P1296" s="17">
        <v>0.53946901795894697</v>
      </c>
      <c r="Q1296" s="17">
        <v>0.36816191126377601</v>
      </c>
      <c r="R1296" s="17">
        <v>0.61377278530684898</v>
      </c>
      <c r="S1296" s="17">
        <v>0.57784661246592195</v>
      </c>
      <c r="T1296" s="17">
        <v>0.49124984903022301</v>
      </c>
      <c r="U1296" s="17">
        <v>0.55367326549439699</v>
      </c>
      <c r="V1296" s="17">
        <v>0.42422832725803</v>
      </c>
      <c r="W1296" s="17">
        <v>0.59360083370004402</v>
      </c>
      <c r="X1296" s="17">
        <v>0.493614028374464</v>
      </c>
      <c r="Y1296" s="17">
        <v>0.490069733780849</v>
      </c>
      <c r="Z1296" s="17">
        <v>0.60394990024898398</v>
      </c>
      <c r="AA1296" s="17">
        <v>0.436118378050531</v>
      </c>
      <c r="AB1296" s="17">
        <v>0.47923132022943998</v>
      </c>
      <c r="AC1296" s="17">
        <v>0.62535611516559597</v>
      </c>
      <c r="AD1296" s="17"/>
      <c r="AE1296" s="17">
        <v>0.55645606588069396</v>
      </c>
      <c r="AF1296" s="17">
        <v>0.51215791067097705</v>
      </c>
    </row>
    <row r="1297" spans="2:32" x14ac:dyDescent="0.5">
      <c r="B1297" t="s">
        <v>500</v>
      </c>
      <c r="C1297" s="17">
        <v>0.11257236842818701</v>
      </c>
      <c r="D1297" s="17">
        <v>0.114710705604989</v>
      </c>
      <c r="E1297" s="17">
        <v>0.10918240200004101</v>
      </c>
      <c r="F1297" s="17"/>
      <c r="G1297" s="17">
        <v>0.159179546610665</v>
      </c>
      <c r="H1297" s="17">
        <v>0.105119038886508</v>
      </c>
      <c r="I1297" s="17">
        <v>0.17831684258479499</v>
      </c>
      <c r="J1297" s="17">
        <v>0.117933872369577</v>
      </c>
      <c r="K1297" s="17">
        <v>8.5445215586626197E-2</v>
      </c>
      <c r="L1297" s="17">
        <v>7.9446931821893704E-2</v>
      </c>
      <c r="M1297" s="17"/>
      <c r="N1297" s="17">
        <v>0.16786653832531701</v>
      </c>
      <c r="O1297" s="17">
        <v>0.14143696810165099</v>
      </c>
      <c r="P1297" s="17">
        <v>7.54673777224215E-2</v>
      </c>
      <c r="Q1297" s="17">
        <v>9.1307509996107705E-2</v>
      </c>
      <c r="R1297" s="17">
        <v>0</v>
      </c>
      <c r="S1297" s="17">
        <v>7.9622239478414902E-2</v>
      </c>
      <c r="T1297" s="17">
        <v>0.114715143498081</v>
      </c>
      <c r="U1297" s="17">
        <v>0.18566424792148301</v>
      </c>
      <c r="V1297" s="17">
        <v>0.14093529864378501</v>
      </c>
      <c r="W1297" s="17">
        <v>7.7445934920343795E-2</v>
      </c>
      <c r="X1297" s="17">
        <v>8.6031961641081803E-2</v>
      </c>
      <c r="Y1297" s="17">
        <v>0</v>
      </c>
      <c r="Z1297" s="17">
        <v>4.9563649852127301E-2</v>
      </c>
      <c r="AA1297" s="17">
        <v>0.21205405947088601</v>
      </c>
      <c r="AB1297" s="17">
        <v>7.0485316858091604E-2</v>
      </c>
      <c r="AC1297" s="17">
        <v>0.10724208196905299</v>
      </c>
      <c r="AD1297" s="17"/>
      <c r="AE1297" s="17">
        <v>0.133155628423512</v>
      </c>
      <c r="AF1297" s="17">
        <v>0.103194551283302</v>
      </c>
    </row>
    <row r="1298" spans="2:32" x14ac:dyDescent="0.5">
      <c r="B1298" t="s">
        <v>99</v>
      </c>
      <c r="C1298" s="17">
        <v>0.41345086482343102</v>
      </c>
      <c r="D1298" s="17">
        <v>0.45586503236002601</v>
      </c>
      <c r="E1298" s="17">
        <v>0.37430859314422898</v>
      </c>
      <c r="F1298" s="17"/>
      <c r="G1298" s="17">
        <v>0.41856361892248001</v>
      </c>
      <c r="H1298" s="17">
        <v>0.45667775095037999</v>
      </c>
      <c r="I1298" s="17">
        <v>0.32585712269301997</v>
      </c>
      <c r="J1298" s="17">
        <v>0.40163533547227098</v>
      </c>
      <c r="K1298" s="17">
        <v>0.38661700455239401</v>
      </c>
      <c r="L1298" s="17">
        <v>0.46256245306639698</v>
      </c>
      <c r="M1298" s="17"/>
      <c r="N1298" s="17">
        <v>0.31170187311617298</v>
      </c>
      <c r="O1298" s="17">
        <v>0.41880270110506701</v>
      </c>
      <c r="P1298" s="17">
        <v>0.46400164023652601</v>
      </c>
      <c r="Q1298" s="17">
        <v>0.27685440126766903</v>
      </c>
      <c r="R1298" s="17">
        <v>0.61377278530684898</v>
      </c>
      <c r="S1298" s="17">
        <v>0.49822437298750699</v>
      </c>
      <c r="T1298" s="17">
        <v>0.37653470553214202</v>
      </c>
      <c r="U1298" s="17">
        <v>0.36800901757291399</v>
      </c>
      <c r="V1298" s="17">
        <v>0.28329302861424499</v>
      </c>
      <c r="W1298" s="17">
        <v>0.5161548987797</v>
      </c>
      <c r="X1298" s="17">
        <v>0.40758206673338299</v>
      </c>
      <c r="Y1298" s="17">
        <v>0.490069733780849</v>
      </c>
      <c r="Z1298" s="17">
        <v>0.55438625039685696</v>
      </c>
      <c r="AA1298" s="17">
        <v>0.22406431857964501</v>
      </c>
      <c r="AB1298" s="17">
        <v>0.40874600337134898</v>
      </c>
      <c r="AC1298" s="17">
        <v>0.51811403319654303</v>
      </c>
      <c r="AD1298" s="17"/>
      <c r="AE1298" s="17">
        <v>0.42330043745718199</v>
      </c>
      <c r="AF1298" s="17">
        <v>0.40896335938767597</v>
      </c>
    </row>
    <row r="1299" spans="2:32" x14ac:dyDescent="0.5">
      <c r="C1299" s="17"/>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c r="AC1299" s="17"/>
      <c r="AD1299" s="17"/>
      <c r="AE1299" s="17"/>
      <c r="AF1299" s="17"/>
    </row>
    <row r="1300" spans="2:32" x14ac:dyDescent="0.5">
      <c r="B1300" s="6" t="s">
        <v>504</v>
      </c>
      <c r="C1300" s="17"/>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c r="AC1300" s="17"/>
      <c r="AD1300" s="17"/>
      <c r="AE1300" s="17"/>
      <c r="AF1300" s="17"/>
    </row>
    <row r="1301" spans="2:32" x14ac:dyDescent="0.5">
      <c r="B1301" s="24" t="s">
        <v>57</v>
      </c>
      <c r="C1301" s="17"/>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c r="AC1301" s="17"/>
      <c r="AD1301" s="17"/>
      <c r="AE1301" s="17"/>
      <c r="AF1301" s="17"/>
    </row>
    <row r="1302" spans="2:32" x14ac:dyDescent="0.5">
      <c r="B1302" t="s">
        <v>494</v>
      </c>
      <c r="C1302" s="17">
        <v>0.33656823158871202</v>
      </c>
      <c r="D1302" s="17">
        <v>0.34273890033626497</v>
      </c>
      <c r="E1302" s="17">
        <v>0.328220963597529</v>
      </c>
      <c r="F1302" s="17"/>
      <c r="G1302" s="17">
        <v>0.42912167306716997</v>
      </c>
      <c r="H1302" s="17">
        <v>0.30232393754670001</v>
      </c>
      <c r="I1302" s="17">
        <v>0.30843452665853099</v>
      </c>
      <c r="J1302" s="17">
        <v>0.27674745668877898</v>
      </c>
      <c r="K1302" s="17">
        <v>0.33331292153577102</v>
      </c>
      <c r="L1302" s="17">
        <v>0.38083082597347501</v>
      </c>
      <c r="M1302" s="17"/>
      <c r="N1302" s="17">
        <v>0.323200968237155</v>
      </c>
      <c r="O1302" s="17">
        <v>0.29115105436425698</v>
      </c>
      <c r="P1302" s="17">
        <v>0.41614309429012403</v>
      </c>
      <c r="Q1302" s="17">
        <v>0.47825529009804102</v>
      </c>
      <c r="R1302" s="17">
        <v>0.50640582609724505</v>
      </c>
      <c r="S1302" s="17">
        <v>0.51300800357804699</v>
      </c>
      <c r="T1302" s="17">
        <v>0.32823663135019598</v>
      </c>
      <c r="U1302" s="17">
        <v>0.28613582947312999</v>
      </c>
      <c r="V1302" s="17">
        <v>0.28155420362139599</v>
      </c>
      <c r="W1302" s="17">
        <v>0.30818502780613699</v>
      </c>
      <c r="X1302" s="17">
        <v>0.35036455732491001</v>
      </c>
      <c r="Y1302" s="17">
        <v>0.49127435360849098</v>
      </c>
      <c r="Z1302" s="17">
        <v>0.34749302983345798</v>
      </c>
      <c r="AA1302" s="17">
        <v>0.358015283677523</v>
      </c>
      <c r="AB1302" s="17">
        <v>0.35690297915583102</v>
      </c>
      <c r="AC1302" s="17">
        <v>0.51507206666827099</v>
      </c>
      <c r="AD1302" s="17"/>
      <c r="AE1302" s="17">
        <v>0.34212036075499103</v>
      </c>
      <c r="AF1302" s="17">
        <v>0.33403865891179002</v>
      </c>
    </row>
    <row r="1303" spans="2:32" x14ac:dyDescent="0.5">
      <c r="B1303" t="s">
        <v>495</v>
      </c>
      <c r="C1303" s="17">
        <v>0.40620881100455702</v>
      </c>
      <c r="D1303" s="17">
        <v>0.40617176818994399</v>
      </c>
      <c r="E1303" s="17">
        <v>0.40774729352078498</v>
      </c>
      <c r="F1303" s="17"/>
      <c r="G1303" s="17">
        <v>0.35790014955085903</v>
      </c>
      <c r="H1303" s="17">
        <v>0.40376630936195901</v>
      </c>
      <c r="I1303" s="17">
        <v>0.40240615806868302</v>
      </c>
      <c r="J1303" s="17">
        <v>0.412324880138703</v>
      </c>
      <c r="K1303" s="17">
        <v>0.421600944262087</v>
      </c>
      <c r="L1303" s="17">
        <v>0.411483778214073</v>
      </c>
      <c r="M1303" s="17"/>
      <c r="N1303" s="17">
        <v>0.374858005617559</v>
      </c>
      <c r="O1303" s="17">
        <v>0.43846080595890002</v>
      </c>
      <c r="P1303" s="17">
        <v>0.44558373557105602</v>
      </c>
      <c r="Q1303" s="17">
        <v>0.24598580519463301</v>
      </c>
      <c r="R1303" s="17">
        <v>0.31012752562402801</v>
      </c>
      <c r="S1303" s="17">
        <v>0.33881998023326598</v>
      </c>
      <c r="T1303" s="17">
        <v>0.45480423775960199</v>
      </c>
      <c r="U1303" s="17">
        <v>0.495357134359594</v>
      </c>
      <c r="V1303" s="17">
        <v>0.40011512158054602</v>
      </c>
      <c r="W1303" s="17">
        <v>0.48110108931301099</v>
      </c>
      <c r="X1303" s="17">
        <v>0.46501549692890898</v>
      </c>
      <c r="Y1303" s="17">
        <v>0.21171499542257499</v>
      </c>
      <c r="Z1303" s="17">
        <v>0.39280213267187802</v>
      </c>
      <c r="AA1303" s="17">
        <v>0.33350409718740298</v>
      </c>
      <c r="AB1303" s="17">
        <v>0.14639904727157299</v>
      </c>
      <c r="AC1303" s="17">
        <v>0.19652821056664399</v>
      </c>
      <c r="AD1303" s="17"/>
      <c r="AE1303" s="17">
        <v>0.44589000680888102</v>
      </c>
      <c r="AF1303" s="17">
        <v>0.388129896467798</v>
      </c>
    </row>
    <row r="1304" spans="2:32" x14ac:dyDescent="0.5">
      <c r="B1304" t="s">
        <v>496</v>
      </c>
      <c r="C1304" s="17">
        <v>0.17219403299513</v>
      </c>
      <c r="D1304" s="17">
        <v>0.18466235023643299</v>
      </c>
      <c r="E1304" s="17">
        <v>0.16092526646753399</v>
      </c>
      <c r="F1304" s="17"/>
      <c r="G1304" s="17">
        <v>0.159559129573877</v>
      </c>
      <c r="H1304" s="17">
        <v>0.21658430113505001</v>
      </c>
      <c r="I1304" s="17">
        <v>0.18406898775580199</v>
      </c>
      <c r="J1304" s="17">
        <v>0.191153893918348</v>
      </c>
      <c r="K1304" s="17">
        <v>0.17971375974956599</v>
      </c>
      <c r="L1304" s="17">
        <v>0.12715087252111301</v>
      </c>
      <c r="M1304" s="17"/>
      <c r="N1304" s="17">
        <v>0.17530140180776299</v>
      </c>
      <c r="O1304" s="17">
        <v>0.17736543401975599</v>
      </c>
      <c r="P1304" s="17">
        <v>3.5197821693890803E-2</v>
      </c>
      <c r="Q1304" s="17">
        <v>0.150663616409632</v>
      </c>
      <c r="R1304" s="17">
        <v>8.6761825471947801E-2</v>
      </c>
      <c r="S1304" s="17">
        <v>0.112649991894888</v>
      </c>
      <c r="T1304" s="17">
        <v>0.143542005469562</v>
      </c>
      <c r="U1304" s="17">
        <v>0.12679427965711201</v>
      </c>
      <c r="V1304" s="17">
        <v>0.26597455346425197</v>
      </c>
      <c r="W1304" s="17">
        <v>0.13158366400951699</v>
      </c>
      <c r="X1304" s="17">
        <v>0.14924905507217101</v>
      </c>
      <c r="Y1304" s="17">
        <v>0.143828658243178</v>
      </c>
      <c r="Z1304" s="17">
        <v>0.189824181513504</v>
      </c>
      <c r="AA1304" s="17">
        <v>0.21725860589144999</v>
      </c>
      <c r="AB1304" s="17">
        <v>0.39050733316525899</v>
      </c>
      <c r="AC1304" s="17">
        <v>0.25033303215347702</v>
      </c>
      <c r="AD1304" s="17"/>
      <c r="AE1304" s="17">
        <v>0.15626172304778899</v>
      </c>
      <c r="AF1304" s="17">
        <v>0.179452858342317</v>
      </c>
    </row>
    <row r="1305" spans="2:32" x14ac:dyDescent="0.5">
      <c r="B1305" t="s">
        <v>497</v>
      </c>
      <c r="C1305" s="17">
        <v>2.4940071948768901E-2</v>
      </c>
      <c r="D1305" s="17">
        <v>2.4436967808516698E-2</v>
      </c>
      <c r="E1305" s="17">
        <v>2.5512770676627598E-2</v>
      </c>
      <c r="F1305" s="17"/>
      <c r="G1305" s="17">
        <v>2.48735621728539E-2</v>
      </c>
      <c r="H1305" s="17">
        <v>4.3133470365271202E-2</v>
      </c>
      <c r="I1305" s="17">
        <v>3.4746931113464198E-2</v>
      </c>
      <c r="J1305" s="17">
        <v>2.2101686784355E-2</v>
      </c>
      <c r="K1305" s="17">
        <v>5.5789977714654302E-3</v>
      </c>
      <c r="L1305" s="17">
        <v>2.42279736759183E-2</v>
      </c>
      <c r="M1305" s="17"/>
      <c r="N1305" s="17">
        <v>3.0735938186734101E-2</v>
      </c>
      <c r="O1305" s="17">
        <v>6.9772721687496694E-2</v>
      </c>
      <c r="P1305" s="17">
        <v>1.7210429255927501E-2</v>
      </c>
      <c r="Q1305" s="17">
        <v>3.1237163335413098E-2</v>
      </c>
      <c r="R1305" s="17">
        <v>0</v>
      </c>
      <c r="S1305" s="17">
        <v>0</v>
      </c>
      <c r="T1305" s="17">
        <v>4.0574551010866898E-2</v>
      </c>
      <c r="U1305" s="17">
        <v>0</v>
      </c>
      <c r="V1305" s="17">
        <v>0</v>
      </c>
      <c r="W1305" s="17">
        <v>1.4359566163418399E-2</v>
      </c>
      <c r="X1305" s="17">
        <v>0</v>
      </c>
      <c r="Y1305" s="17">
        <v>7.7135279513100702E-2</v>
      </c>
      <c r="Z1305" s="17">
        <v>0</v>
      </c>
      <c r="AA1305" s="17">
        <v>0</v>
      </c>
      <c r="AB1305" s="17">
        <v>0</v>
      </c>
      <c r="AC1305" s="17">
        <v>3.8066690611607702E-2</v>
      </c>
      <c r="AD1305" s="17"/>
      <c r="AE1305" s="17">
        <v>2.2304173903157799E-2</v>
      </c>
      <c r="AF1305" s="17">
        <v>2.61409978414564E-2</v>
      </c>
    </row>
    <row r="1306" spans="2:32" x14ac:dyDescent="0.5">
      <c r="B1306" t="s">
        <v>498</v>
      </c>
      <c r="C1306" s="17">
        <v>1.8490748471954699E-2</v>
      </c>
      <c r="D1306" s="17">
        <v>1.6657362810976298E-2</v>
      </c>
      <c r="E1306" s="17">
        <v>2.0309862658376299E-2</v>
      </c>
      <c r="F1306" s="17"/>
      <c r="G1306" s="17">
        <v>1.21239415468934E-2</v>
      </c>
      <c r="H1306" s="17">
        <v>1.4514752884584E-2</v>
      </c>
      <c r="I1306" s="17">
        <v>2.28720829105695E-2</v>
      </c>
      <c r="J1306" s="17">
        <v>2.5032225519269601E-2</v>
      </c>
      <c r="K1306" s="17">
        <v>2.5679874615112199E-2</v>
      </c>
      <c r="L1306" s="17">
        <v>1.1325978463668E-2</v>
      </c>
      <c r="M1306" s="17"/>
      <c r="N1306" s="17">
        <v>3.2455661787704003E-2</v>
      </c>
      <c r="O1306" s="17">
        <v>6.39366963238539E-3</v>
      </c>
      <c r="P1306" s="17">
        <v>2.4413451924417101E-2</v>
      </c>
      <c r="Q1306" s="17">
        <v>6.1100109554891202E-2</v>
      </c>
      <c r="R1306" s="17">
        <v>0</v>
      </c>
      <c r="S1306" s="17">
        <v>3.5522024293798998E-2</v>
      </c>
      <c r="T1306" s="17">
        <v>1.1900165496634601E-2</v>
      </c>
      <c r="U1306" s="17">
        <v>0</v>
      </c>
      <c r="V1306" s="17">
        <v>1.37256847535739E-2</v>
      </c>
      <c r="W1306" s="17">
        <v>1.3796855489787801E-2</v>
      </c>
      <c r="X1306" s="17">
        <v>1.8600642473654901E-2</v>
      </c>
      <c r="Y1306" s="17">
        <v>0</v>
      </c>
      <c r="Z1306" s="17">
        <v>1.7246827247714001E-2</v>
      </c>
      <c r="AA1306" s="17">
        <v>0</v>
      </c>
      <c r="AB1306" s="17">
        <v>7.0990403098951702E-2</v>
      </c>
      <c r="AC1306" s="17">
        <v>0</v>
      </c>
      <c r="AD1306" s="17"/>
      <c r="AE1306" s="17">
        <v>1.9990518555209599E-2</v>
      </c>
      <c r="AF1306" s="17">
        <v>1.78074471094237E-2</v>
      </c>
    </row>
    <row r="1307" spans="2:32" x14ac:dyDescent="0.5">
      <c r="B1307" t="s">
        <v>87</v>
      </c>
      <c r="C1307" s="17">
        <v>4.1598103990877502E-2</v>
      </c>
      <c r="D1307" s="17">
        <v>2.5332650617865399E-2</v>
      </c>
      <c r="E1307" s="17">
        <v>5.7283843079148203E-2</v>
      </c>
      <c r="F1307" s="17"/>
      <c r="G1307" s="17">
        <v>1.6421544088346601E-2</v>
      </c>
      <c r="H1307" s="17">
        <v>1.9677228706436001E-2</v>
      </c>
      <c r="I1307" s="17">
        <v>4.7471313492949703E-2</v>
      </c>
      <c r="J1307" s="17">
        <v>7.2639856950545506E-2</v>
      </c>
      <c r="K1307" s="17">
        <v>3.41135020659981E-2</v>
      </c>
      <c r="L1307" s="17">
        <v>4.4980571151752101E-2</v>
      </c>
      <c r="M1307" s="17"/>
      <c r="N1307" s="17">
        <v>6.3448024363085206E-2</v>
      </c>
      <c r="O1307" s="17">
        <v>1.6856314337204598E-2</v>
      </c>
      <c r="P1307" s="17">
        <v>6.1451467264584898E-2</v>
      </c>
      <c r="Q1307" s="17">
        <v>3.2758015407389103E-2</v>
      </c>
      <c r="R1307" s="17">
        <v>9.6704822806779306E-2</v>
      </c>
      <c r="S1307" s="17">
        <v>0</v>
      </c>
      <c r="T1307" s="17">
        <v>2.0942408913138599E-2</v>
      </c>
      <c r="U1307" s="17">
        <v>9.1712756510163695E-2</v>
      </c>
      <c r="V1307" s="17">
        <v>3.86304365802322E-2</v>
      </c>
      <c r="W1307" s="17">
        <v>5.0973797218128301E-2</v>
      </c>
      <c r="X1307" s="17">
        <v>1.6770248200354301E-2</v>
      </c>
      <c r="Y1307" s="17">
        <v>7.6046713212655506E-2</v>
      </c>
      <c r="Z1307" s="17">
        <v>5.26338287334467E-2</v>
      </c>
      <c r="AA1307" s="17">
        <v>9.1222013243623501E-2</v>
      </c>
      <c r="AB1307" s="17">
        <v>3.5200237308384799E-2</v>
      </c>
      <c r="AC1307" s="17">
        <v>0</v>
      </c>
      <c r="AD1307" s="17"/>
      <c r="AE1307" s="17">
        <v>1.3433216929972101E-2</v>
      </c>
      <c r="AF1307" s="17">
        <v>5.4430141327214403E-2</v>
      </c>
    </row>
    <row r="1308" spans="2:32" x14ac:dyDescent="0.5">
      <c r="B1308" t="s">
        <v>499</v>
      </c>
      <c r="C1308" s="17">
        <v>0.74277704259326904</v>
      </c>
      <c r="D1308" s="17">
        <v>0.74891066852620902</v>
      </c>
      <c r="E1308" s="17">
        <v>0.73596825711831304</v>
      </c>
      <c r="F1308" s="17"/>
      <c r="G1308" s="17">
        <v>0.787021822618029</v>
      </c>
      <c r="H1308" s="17">
        <v>0.70609024690865796</v>
      </c>
      <c r="I1308" s="17">
        <v>0.71084068472721396</v>
      </c>
      <c r="J1308" s="17">
        <v>0.68907233682748203</v>
      </c>
      <c r="K1308" s="17">
        <v>0.75491386579785902</v>
      </c>
      <c r="L1308" s="17">
        <v>0.79231460418754895</v>
      </c>
      <c r="M1308" s="17"/>
      <c r="N1308" s="17">
        <v>0.69805897385471405</v>
      </c>
      <c r="O1308" s="17">
        <v>0.72961186032315695</v>
      </c>
      <c r="P1308" s="17">
        <v>0.86172682986117999</v>
      </c>
      <c r="Q1308" s="17">
        <v>0.724241095292674</v>
      </c>
      <c r="R1308" s="17">
        <v>0.81653335172127295</v>
      </c>
      <c r="S1308" s="17">
        <v>0.85182798381131297</v>
      </c>
      <c r="T1308" s="17">
        <v>0.78304086910979798</v>
      </c>
      <c r="U1308" s="17">
        <v>0.78149296383272404</v>
      </c>
      <c r="V1308" s="17">
        <v>0.68166932520194201</v>
      </c>
      <c r="W1308" s="17">
        <v>0.78928611711914898</v>
      </c>
      <c r="X1308" s="17">
        <v>0.81538005425381999</v>
      </c>
      <c r="Y1308" s="17">
        <v>0.70298934903106602</v>
      </c>
      <c r="Z1308" s="17">
        <v>0.740295162505335</v>
      </c>
      <c r="AA1308" s="17">
        <v>0.69151938086492704</v>
      </c>
      <c r="AB1308" s="17">
        <v>0.50330202642740396</v>
      </c>
      <c r="AC1308" s="17">
        <v>0.71160027723491504</v>
      </c>
      <c r="AD1308" s="17"/>
      <c r="AE1308" s="17">
        <v>0.78801036756387099</v>
      </c>
      <c r="AF1308" s="17">
        <v>0.72216855537958802</v>
      </c>
    </row>
    <row r="1309" spans="2:32" x14ac:dyDescent="0.5">
      <c r="B1309" t="s">
        <v>500</v>
      </c>
      <c r="C1309" s="17">
        <v>4.3430820420723597E-2</v>
      </c>
      <c r="D1309" s="17">
        <v>4.1094330619492997E-2</v>
      </c>
      <c r="E1309" s="17">
        <v>4.5822633335003901E-2</v>
      </c>
      <c r="F1309" s="17"/>
      <c r="G1309" s="17">
        <v>3.6997503719747298E-2</v>
      </c>
      <c r="H1309" s="17">
        <v>5.7648223249855302E-2</v>
      </c>
      <c r="I1309" s="17">
        <v>5.7619014024033702E-2</v>
      </c>
      <c r="J1309" s="17">
        <v>4.7133912303624598E-2</v>
      </c>
      <c r="K1309" s="17">
        <v>3.1258872386577603E-2</v>
      </c>
      <c r="L1309" s="17">
        <v>3.5553952139586301E-2</v>
      </c>
      <c r="M1309" s="17"/>
      <c r="N1309" s="17">
        <v>6.3191599974438198E-2</v>
      </c>
      <c r="O1309" s="17">
        <v>7.6166391319882107E-2</v>
      </c>
      <c r="P1309" s="17">
        <v>4.1623881180344602E-2</v>
      </c>
      <c r="Q1309" s="17">
        <v>9.2337272890304301E-2</v>
      </c>
      <c r="R1309" s="17">
        <v>0</v>
      </c>
      <c r="S1309" s="17">
        <v>3.5522024293798998E-2</v>
      </c>
      <c r="T1309" s="17">
        <v>5.2474716507501497E-2</v>
      </c>
      <c r="U1309" s="17">
        <v>0</v>
      </c>
      <c r="V1309" s="17">
        <v>1.37256847535739E-2</v>
      </c>
      <c r="W1309" s="17">
        <v>2.8156421653206198E-2</v>
      </c>
      <c r="X1309" s="17">
        <v>1.8600642473654901E-2</v>
      </c>
      <c r="Y1309" s="17">
        <v>7.7135279513100702E-2</v>
      </c>
      <c r="Z1309" s="17">
        <v>1.7246827247714001E-2</v>
      </c>
      <c r="AA1309" s="17">
        <v>0</v>
      </c>
      <c r="AB1309" s="17">
        <v>7.0990403098951702E-2</v>
      </c>
      <c r="AC1309" s="17">
        <v>3.8066690611607702E-2</v>
      </c>
      <c r="AD1309" s="17"/>
      <c r="AE1309" s="17">
        <v>4.2294692458367401E-2</v>
      </c>
      <c r="AF1309" s="17">
        <v>4.39484449508801E-2</v>
      </c>
    </row>
    <row r="1310" spans="2:32" x14ac:dyDescent="0.5">
      <c r="B1310" t="s">
        <v>99</v>
      </c>
      <c r="C1310" s="17">
        <v>0.69934622217254505</v>
      </c>
      <c r="D1310" s="17">
        <v>0.70781633790671605</v>
      </c>
      <c r="E1310" s="17">
        <v>0.69014562378331001</v>
      </c>
      <c r="F1310" s="17"/>
      <c r="G1310" s="17">
        <v>0.75002431889828203</v>
      </c>
      <c r="H1310" s="17">
        <v>0.64844202365880299</v>
      </c>
      <c r="I1310" s="17">
        <v>0.65322167070318105</v>
      </c>
      <c r="J1310" s="17">
        <v>0.64193842452385796</v>
      </c>
      <c r="K1310" s="17">
        <v>0.72365499341128103</v>
      </c>
      <c r="L1310" s="17">
        <v>0.75676065204796195</v>
      </c>
      <c r="M1310" s="17"/>
      <c r="N1310" s="17">
        <v>0.63486737388027503</v>
      </c>
      <c r="O1310" s="17">
        <v>0.65344546900327505</v>
      </c>
      <c r="P1310" s="17">
        <v>0.820102948680835</v>
      </c>
      <c r="Q1310" s="17">
        <v>0.63190382240236997</v>
      </c>
      <c r="R1310" s="17">
        <v>0.81653335172127295</v>
      </c>
      <c r="S1310" s="17">
        <v>0.81630595951751395</v>
      </c>
      <c r="T1310" s="17">
        <v>0.73056615260229696</v>
      </c>
      <c r="U1310" s="17">
        <v>0.78149296383272404</v>
      </c>
      <c r="V1310" s="17">
        <v>0.66794364044836796</v>
      </c>
      <c r="W1310" s="17">
        <v>0.761129695465942</v>
      </c>
      <c r="X1310" s="17">
        <v>0.79677941178016498</v>
      </c>
      <c r="Y1310" s="17">
        <v>0.62585406951796496</v>
      </c>
      <c r="Z1310" s="17">
        <v>0.72304833525762102</v>
      </c>
      <c r="AA1310" s="17">
        <v>0.69151938086492704</v>
      </c>
      <c r="AB1310" s="17">
        <v>0.43231162332845302</v>
      </c>
      <c r="AC1310" s="17">
        <v>0.67353358662330698</v>
      </c>
      <c r="AD1310" s="17"/>
      <c r="AE1310" s="17">
        <v>0.74571567510550396</v>
      </c>
      <c r="AF1310" s="17">
        <v>0.678220110428708</v>
      </c>
    </row>
    <row r="1311" spans="2:32" x14ac:dyDescent="0.5">
      <c r="C1311" s="17"/>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c r="AC1311" s="17"/>
      <c r="AD1311" s="17"/>
      <c r="AE1311" s="17"/>
      <c r="AF1311" s="17"/>
    </row>
    <row r="1312" spans="2:32" x14ac:dyDescent="0.5">
      <c r="B1312" s="6" t="s">
        <v>505</v>
      </c>
      <c r="C1312" s="17"/>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c r="AC1312" s="17"/>
      <c r="AD1312" s="17"/>
      <c r="AE1312" s="17"/>
      <c r="AF1312" s="17"/>
    </row>
    <row r="1313" spans="2:32" x14ac:dyDescent="0.5">
      <c r="B1313" s="24" t="s">
        <v>57</v>
      </c>
      <c r="C1313" s="17"/>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c r="AC1313" s="17"/>
      <c r="AD1313" s="17"/>
      <c r="AE1313" s="17"/>
      <c r="AF1313" s="17"/>
    </row>
    <row r="1314" spans="2:32" x14ac:dyDescent="0.5">
      <c r="B1314" t="s">
        <v>494</v>
      </c>
      <c r="C1314" s="17">
        <v>0.33275109455556001</v>
      </c>
      <c r="D1314" s="17">
        <v>0.32377417696483202</v>
      </c>
      <c r="E1314" s="17">
        <v>0.3388540673855</v>
      </c>
      <c r="F1314" s="17"/>
      <c r="G1314" s="17">
        <v>0.33581380186478499</v>
      </c>
      <c r="H1314" s="17">
        <v>0.31452989034579898</v>
      </c>
      <c r="I1314" s="17">
        <v>0.33501594717528199</v>
      </c>
      <c r="J1314" s="17">
        <v>0.26446697799607299</v>
      </c>
      <c r="K1314" s="17">
        <v>0.380997885662965</v>
      </c>
      <c r="L1314" s="17">
        <v>0.35032931083557201</v>
      </c>
      <c r="M1314" s="17"/>
      <c r="N1314" s="17">
        <v>0.32095038579628399</v>
      </c>
      <c r="O1314" s="17">
        <v>0.276641961648811</v>
      </c>
      <c r="P1314" s="17">
        <v>0.36045725562126701</v>
      </c>
      <c r="Q1314" s="17">
        <v>0.48791792975550302</v>
      </c>
      <c r="R1314" s="17">
        <v>0.483634880342034</v>
      </c>
      <c r="S1314" s="17">
        <v>0.39418182622039999</v>
      </c>
      <c r="T1314" s="17">
        <v>0.36106148805646798</v>
      </c>
      <c r="U1314" s="17">
        <v>0.32702347787710401</v>
      </c>
      <c r="V1314" s="17">
        <v>0.26192998457398498</v>
      </c>
      <c r="W1314" s="17">
        <v>0.343334708599355</v>
      </c>
      <c r="X1314" s="17">
        <v>0.324242589142543</v>
      </c>
      <c r="Y1314" s="17">
        <v>0.63003096640767897</v>
      </c>
      <c r="Z1314" s="17">
        <v>0.28843681206791999</v>
      </c>
      <c r="AA1314" s="17">
        <v>0.36443104134778798</v>
      </c>
      <c r="AB1314" s="17">
        <v>0.325540872382443</v>
      </c>
      <c r="AC1314" s="17">
        <v>0.44574427898318097</v>
      </c>
      <c r="AD1314" s="17"/>
      <c r="AE1314" s="17">
        <v>0.33569882377961902</v>
      </c>
      <c r="AF1314" s="17">
        <v>0.331408097107044</v>
      </c>
    </row>
    <row r="1315" spans="2:32" x14ac:dyDescent="0.5">
      <c r="B1315" t="s">
        <v>495</v>
      </c>
      <c r="C1315" s="17">
        <v>0.30606503143510699</v>
      </c>
      <c r="D1315" s="17">
        <v>0.331095769246321</v>
      </c>
      <c r="E1315" s="17">
        <v>0.28329583127635499</v>
      </c>
      <c r="F1315" s="17"/>
      <c r="G1315" s="17">
        <v>0.44336233850784701</v>
      </c>
      <c r="H1315" s="17">
        <v>0.337573286891512</v>
      </c>
      <c r="I1315" s="17">
        <v>0.22262992837437301</v>
      </c>
      <c r="J1315" s="17">
        <v>0.29958042041633898</v>
      </c>
      <c r="K1315" s="17">
        <v>0.28294766840736602</v>
      </c>
      <c r="L1315" s="17">
        <v>0.309099935744996</v>
      </c>
      <c r="M1315" s="17"/>
      <c r="N1315" s="17">
        <v>0.242663819981038</v>
      </c>
      <c r="O1315" s="17">
        <v>0.34317368745882798</v>
      </c>
      <c r="P1315" s="17">
        <v>0.29899836010231901</v>
      </c>
      <c r="Q1315" s="17">
        <v>0.15401230024198001</v>
      </c>
      <c r="R1315" s="17">
        <v>0.31012752562402801</v>
      </c>
      <c r="S1315" s="17">
        <v>0.25986168340356203</v>
      </c>
      <c r="T1315" s="17">
        <v>0.31966535496298598</v>
      </c>
      <c r="U1315" s="17">
        <v>0.35387844322189399</v>
      </c>
      <c r="V1315" s="17">
        <v>0.41248290607388899</v>
      </c>
      <c r="W1315" s="17">
        <v>0.31615528935450499</v>
      </c>
      <c r="X1315" s="17">
        <v>0.30263935326403002</v>
      </c>
      <c r="Y1315" s="17">
        <v>0.29283375407922102</v>
      </c>
      <c r="Z1315" s="17">
        <v>0.33788183783069498</v>
      </c>
      <c r="AA1315" s="17">
        <v>0.20687850657919701</v>
      </c>
      <c r="AB1315" s="17">
        <v>0.17668111391847299</v>
      </c>
      <c r="AC1315" s="17">
        <v>0.30731609280918298</v>
      </c>
      <c r="AD1315" s="17"/>
      <c r="AE1315" s="17">
        <v>0.27529763791552497</v>
      </c>
      <c r="AF1315" s="17">
        <v>0.32008278132103002</v>
      </c>
    </row>
    <row r="1316" spans="2:32" x14ac:dyDescent="0.5">
      <c r="B1316" t="s">
        <v>496</v>
      </c>
      <c r="C1316" s="17">
        <v>0.17585492368140601</v>
      </c>
      <c r="D1316" s="17">
        <v>0.187664289964562</v>
      </c>
      <c r="E1316" s="17">
        <v>0.165228933148695</v>
      </c>
      <c r="F1316" s="17"/>
      <c r="G1316" s="17">
        <v>0.12114643762645699</v>
      </c>
      <c r="H1316" s="17">
        <v>0.166246711767884</v>
      </c>
      <c r="I1316" s="17">
        <v>0.23978899399046399</v>
      </c>
      <c r="J1316" s="17">
        <v>0.191026865765936</v>
      </c>
      <c r="K1316" s="17">
        <v>0.17003318071929599</v>
      </c>
      <c r="L1316" s="17">
        <v>0.15812803059534999</v>
      </c>
      <c r="M1316" s="17"/>
      <c r="N1316" s="17">
        <v>0.22591500713891999</v>
      </c>
      <c r="O1316" s="17">
        <v>0.20461069289387199</v>
      </c>
      <c r="P1316" s="17">
        <v>0.19001537816989</v>
      </c>
      <c r="Q1316" s="17">
        <v>0.119516367790832</v>
      </c>
      <c r="R1316" s="17">
        <v>0</v>
      </c>
      <c r="S1316" s="17">
        <v>0.19599985438629799</v>
      </c>
      <c r="T1316" s="17">
        <v>0.164951105993483</v>
      </c>
      <c r="U1316" s="17">
        <v>0.17877305562995299</v>
      </c>
      <c r="V1316" s="17">
        <v>0.14860569657127801</v>
      </c>
      <c r="W1316" s="17">
        <v>0.150488543020877</v>
      </c>
      <c r="X1316" s="17">
        <v>0.15391210409346701</v>
      </c>
      <c r="Y1316" s="17">
        <v>0</v>
      </c>
      <c r="Z1316" s="17">
        <v>0.123657047632123</v>
      </c>
      <c r="AA1316" s="17">
        <v>0.30206240796949502</v>
      </c>
      <c r="AB1316" s="17">
        <v>0.25996795223333802</v>
      </c>
      <c r="AC1316" s="17">
        <v>0.14348078277500401</v>
      </c>
      <c r="AD1316" s="17"/>
      <c r="AE1316" s="17">
        <v>0.18712522663151099</v>
      </c>
      <c r="AF1316" s="17">
        <v>0.170720127723061</v>
      </c>
    </row>
    <row r="1317" spans="2:32" x14ac:dyDescent="0.5">
      <c r="B1317" t="s">
        <v>497</v>
      </c>
      <c r="C1317" s="17">
        <v>7.6733283281477493E-2</v>
      </c>
      <c r="D1317" s="17">
        <v>7.0535618605698E-2</v>
      </c>
      <c r="E1317" s="17">
        <v>8.2935346016014405E-2</v>
      </c>
      <c r="F1317" s="17"/>
      <c r="G1317" s="17">
        <v>5.0960255578423201E-2</v>
      </c>
      <c r="H1317" s="17">
        <v>9.7663836658023695E-2</v>
      </c>
      <c r="I1317" s="17">
        <v>0.115589810542389</v>
      </c>
      <c r="J1317" s="17">
        <v>0.111513226757304</v>
      </c>
      <c r="K1317" s="17">
        <v>6.5761528802490296E-2</v>
      </c>
      <c r="L1317" s="17">
        <v>3.7188220075889698E-2</v>
      </c>
      <c r="M1317" s="17"/>
      <c r="N1317" s="17">
        <v>5.6075284810188503E-2</v>
      </c>
      <c r="O1317" s="17">
        <v>9.3688202982070104E-2</v>
      </c>
      <c r="P1317" s="17">
        <v>2.1992398340481199E-2</v>
      </c>
      <c r="Q1317" s="17">
        <v>8.7536552457990899E-2</v>
      </c>
      <c r="R1317" s="17">
        <v>0.109532771227159</v>
      </c>
      <c r="S1317" s="17">
        <v>7.6464024952378695E-2</v>
      </c>
      <c r="T1317" s="17">
        <v>7.3878814590750505E-2</v>
      </c>
      <c r="U1317" s="17">
        <v>0</v>
      </c>
      <c r="V1317" s="17">
        <v>9.5639975234926802E-2</v>
      </c>
      <c r="W1317" s="17">
        <v>9.6004520540279997E-2</v>
      </c>
      <c r="X1317" s="17">
        <v>5.8868263893009802E-2</v>
      </c>
      <c r="Y1317" s="17">
        <v>0</v>
      </c>
      <c r="Z1317" s="17">
        <v>8.9476792532472801E-2</v>
      </c>
      <c r="AA1317" s="17">
        <v>2.8889469548099098E-2</v>
      </c>
      <c r="AB1317" s="17">
        <v>8.1730489682510093E-2</v>
      </c>
      <c r="AC1317" s="17">
        <v>7.12424792390082E-2</v>
      </c>
      <c r="AD1317" s="17"/>
      <c r="AE1317" s="17">
        <v>0.105447831198061</v>
      </c>
      <c r="AF1317" s="17">
        <v>6.3650818219045599E-2</v>
      </c>
    </row>
    <row r="1318" spans="2:32" x14ac:dyDescent="0.5">
      <c r="B1318" t="s">
        <v>498</v>
      </c>
      <c r="C1318" s="17">
        <v>4.9863898482102001E-2</v>
      </c>
      <c r="D1318" s="17">
        <v>4.8841098175877E-2</v>
      </c>
      <c r="E1318" s="17">
        <v>5.10250794787908E-2</v>
      </c>
      <c r="F1318" s="17"/>
      <c r="G1318" s="17">
        <v>1.21239415468934E-2</v>
      </c>
      <c r="H1318" s="17">
        <v>5.5107418924260201E-2</v>
      </c>
      <c r="I1318" s="17">
        <v>4.6798112581809298E-2</v>
      </c>
      <c r="J1318" s="17">
        <v>4.6388803144711999E-2</v>
      </c>
      <c r="K1318" s="17">
        <v>6.6248614285302404E-2</v>
      </c>
      <c r="L1318" s="17">
        <v>5.21056227023695E-2</v>
      </c>
      <c r="M1318" s="17"/>
      <c r="N1318" s="17">
        <v>7.4822793629211196E-2</v>
      </c>
      <c r="O1318" s="17">
        <v>5.3680120194745599E-2</v>
      </c>
      <c r="P1318" s="17">
        <v>2.4413451924417101E-2</v>
      </c>
      <c r="Q1318" s="17">
        <v>8.7536552457990899E-2</v>
      </c>
      <c r="R1318" s="17">
        <v>0</v>
      </c>
      <c r="S1318" s="17">
        <v>7.3492611037362293E-2</v>
      </c>
      <c r="T1318" s="17">
        <v>3.40403921590667E-2</v>
      </c>
      <c r="U1318" s="17">
        <v>0</v>
      </c>
      <c r="V1318" s="17">
        <v>5.52321299308524E-2</v>
      </c>
      <c r="W1318" s="17">
        <v>2.8237966500311702E-2</v>
      </c>
      <c r="X1318" s="17">
        <v>5.3293693485133499E-2</v>
      </c>
      <c r="Y1318" s="17">
        <v>0</v>
      </c>
      <c r="Z1318" s="17">
        <v>0.106257945752546</v>
      </c>
      <c r="AA1318" s="17">
        <v>0</v>
      </c>
      <c r="AB1318" s="17">
        <v>0.120879334474851</v>
      </c>
      <c r="AC1318" s="17">
        <v>0</v>
      </c>
      <c r="AD1318" s="17"/>
      <c r="AE1318" s="17">
        <v>5.17525182165436E-2</v>
      </c>
      <c r="AF1318" s="17">
        <v>4.9003435633659199E-2</v>
      </c>
    </row>
    <row r="1319" spans="2:32" x14ac:dyDescent="0.5">
      <c r="B1319" t="s">
        <v>87</v>
      </c>
      <c r="C1319" s="17">
        <v>5.87317685643476E-2</v>
      </c>
      <c r="D1319" s="17">
        <v>3.8089047042710399E-2</v>
      </c>
      <c r="E1319" s="17">
        <v>7.8660742694644001E-2</v>
      </c>
      <c r="F1319" s="17"/>
      <c r="G1319" s="17">
        <v>3.6593224875593702E-2</v>
      </c>
      <c r="H1319" s="17">
        <v>2.8878855412520499E-2</v>
      </c>
      <c r="I1319" s="17">
        <v>4.0177207335682801E-2</v>
      </c>
      <c r="J1319" s="17">
        <v>8.7023705919636304E-2</v>
      </c>
      <c r="K1319" s="17">
        <v>3.4011122122580797E-2</v>
      </c>
      <c r="L1319" s="17">
        <v>9.3148880045823099E-2</v>
      </c>
      <c r="M1319" s="17"/>
      <c r="N1319" s="17">
        <v>7.95727086443591E-2</v>
      </c>
      <c r="O1319" s="17">
        <v>2.82053348216726E-2</v>
      </c>
      <c r="P1319" s="17">
        <v>0.104123155841626</v>
      </c>
      <c r="Q1319" s="17">
        <v>6.3480297295703897E-2</v>
      </c>
      <c r="R1319" s="17">
        <v>9.6704822806779306E-2</v>
      </c>
      <c r="S1319" s="17">
        <v>0</v>
      </c>
      <c r="T1319" s="17">
        <v>4.6402844237244903E-2</v>
      </c>
      <c r="U1319" s="17">
        <v>0.14032502327104801</v>
      </c>
      <c r="V1319" s="17">
        <v>2.6109307615069001E-2</v>
      </c>
      <c r="W1319" s="17">
        <v>6.57789719846711E-2</v>
      </c>
      <c r="X1319" s="17">
        <v>0.107043996121816</v>
      </c>
      <c r="Y1319" s="17">
        <v>7.7135279513100702E-2</v>
      </c>
      <c r="Z1319" s="17">
        <v>5.42895641842428E-2</v>
      </c>
      <c r="AA1319" s="17">
        <v>9.7738574555421107E-2</v>
      </c>
      <c r="AB1319" s="17">
        <v>3.5200237308384799E-2</v>
      </c>
      <c r="AC1319" s="17">
        <v>3.2216366193624502E-2</v>
      </c>
      <c r="AD1319" s="17"/>
      <c r="AE1319" s="17">
        <v>4.4677962258740302E-2</v>
      </c>
      <c r="AF1319" s="17">
        <v>6.5134739996159902E-2</v>
      </c>
    </row>
    <row r="1320" spans="2:32" x14ac:dyDescent="0.5">
      <c r="B1320" t="s">
        <v>499</v>
      </c>
      <c r="C1320" s="17">
        <v>0.63881612599066695</v>
      </c>
      <c r="D1320" s="17">
        <v>0.65486994621115302</v>
      </c>
      <c r="E1320" s="17">
        <v>0.62214989866185599</v>
      </c>
      <c r="F1320" s="17"/>
      <c r="G1320" s="17">
        <v>0.77917614037263305</v>
      </c>
      <c r="H1320" s="17">
        <v>0.65210317723731104</v>
      </c>
      <c r="I1320" s="17">
        <v>0.55764587554965495</v>
      </c>
      <c r="J1320" s="17">
        <v>0.56404739841241203</v>
      </c>
      <c r="K1320" s="17">
        <v>0.66394555407033096</v>
      </c>
      <c r="L1320" s="17">
        <v>0.65942924658056801</v>
      </c>
      <c r="M1320" s="17"/>
      <c r="N1320" s="17">
        <v>0.56361420577732202</v>
      </c>
      <c r="O1320" s="17">
        <v>0.61981564910763998</v>
      </c>
      <c r="P1320" s="17">
        <v>0.65945561572358602</v>
      </c>
      <c r="Q1320" s="17">
        <v>0.64193022999748195</v>
      </c>
      <c r="R1320" s="17">
        <v>0.79376240596606196</v>
      </c>
      <c r="S1320" s="17">
        <v>0.65404350962396096</v>
      </c>
      <c r="T1320" s="17">
        <v>0.68072684301945496</v>
      </c>
      <c r="U1320" s="17">
        <v>0.68090192109899805</v>
      </c>
      <c r="V1320" s="17">
        <v>0.67441289064787402</v>
      </c>
      <c r="W1320" s="17">
        <v>0.65948999795385999</v>
      </c>
      <c r="X1320" s="17">
        <v>0.62688194240657402</v>
      </c>
      <c r="Y1320" s="17">
        <v>0.92286472048689905</v>
      </c>
      <c r="Z1320" s="17">
        <v>0.62631864989861497</v>
      </c>
      <c r="AA1320" s="17">
        <v>0.57130954792698496</v>
      </c>
      <c r="AB1320" s="17">
        <v>0.50222198630091597</v>
      </c>
      <c r="AC1320" s="17">
        <v>0.75306037179236296</v>
      </c>
      <c r="AD1320" s="17"/>
      <c r="AE1320" s="17">
        <v>0.61099646169514399</v>
      </c>
      <c r="AF1320" s="17">
        <v>0.65149087842807396</v>
      </c>
    </row>
    <row r="1321" spans="2:32" x14ac:dyDescent="0.5">
      <c r="B1321" t="s">
        <v>500</v>
      </c>
      <c r="C1321" s="17">
        <v>0.12659718176357901</v>
      </c>
      <c r="D1321" s="17">
        <v>0.11937671678157501</v>
      </c>
      <c r="E1321" s="17">
        <v>0.133960425494805</v>
      </c>
      <c r="F1321" s="17"/>
      <c r="G1321" s="17">
        <v>6.3084197125316502E-2</v>
      </c>
      <c r="H1321" s="17">
        <v>0.15277125558228399</v>
      </c>
      <c r="I1321" s="17">
        <v>0.162387923124199</v>
      </c>
      <c r="J1321" s="17">
        <v>0.15790202990201599</v>
      </c>
      <c r="K1321" s="17">
        <v>0.13201014308779299</v>
      </c>
      <c r="L1321" s="17">
        <v>8.9293842778259205E-2</v>
      </c>
      <c r="M1321" s="17"/>
      <c r="N1321" s="17">
        <v>0.13089807843939999</v>
      </c>
      <c r="O1321" s="17">
        <v>0.147368323176816</v>
      </c>
      <c r="P1321" s="17">
        <v>4.6405850264898199E-2</v>
      </c>
      <c r="Q1321" s="17">
        <v>0.17507310491598199</v>
      </c>
      <c r="R1321" s="17">
        <v>0.109532771227159</v>
      </c>
      <c r="S1321" s="17">
        <v>0.14995663598974099</v>
      </c>
      <c r="T1321" s="17">
        <v>0.107919206749817</v>
      </c>
      <c r="U1321" s="17">
        <v>0</v>
      </c>
      <c r="V1321" s="17">
        <v>0.15087210516577901</v>
      </c>
      <c r="W1321" s="17">
        <v>0.124242487040592</v>
      </c>
      <c r="X1321" s="17">
        <v>0.112161957378143</v>
      </c>
      <c r="Y1321" s="17">
        <v>0</v>
      </c>
      <c r="Z1321" s="17">
        <v>0.195734738285019</v>
      </c>
      <c r="AA1321" s="17">
        <v>2.8889469548099098E-2</v>
      </c>
      <c r="AB1321" s="17">
        <v>0.20260982415736101</v>
      </c>
      <c r="AC1321" s="17">
        <v>7.12424792390082E-2</v>
      </c>
      <c r="AD1321" s="17"/>
      <c r="AE1321" s="17">
        <v>0.15720034941460501</v>
      </c>
      <c r="AF1321" s="17">
        <v>0.112654253852705</v>
      </c>
    </row>
    <row r="1322" spans="2:32" x14ac:dyDescent="0.5">
      <c r="B1322" t="s">
        <v>99</v>
      </c>
      <c r="C1322" s="17">
        <v>0.51221894422708802</v>
      </c>
      <c r="D1322" s="17">
        <v>0.535493229429578</v>
      </c>
      <c r="E1322" s="17">
        <v>0.48818947316705003</v>
      </c>
      <c r="F1322" s="17"/>
      <c r="G1322" s="17">
        <v>0.71609194324731595</v>
      </c>
      <c r="H1322" s="17">
        <v>0.49933192165502699</v>
      </c>
      <c r="I1322" s="17">
        <v>0.39525795242545603</v>
      </c>
      <c r="J1322" s="17">
        <v>0.40614536851039701</v>
      </c>
      <c r="K1322" s="17">
        <v>0.53193541098253805</v>
      </c>
      <c r="L1322" s="17">
        <v>0.57013540380230898</v>
      </c>
      <c r="M1322" s="17"/>
      <c r="N1322" s="17">
        <v>0.43271612733792197</v>
      </c>
      <c r="O1322" s="17">
        <v>0.472447325930824</v>
      </c>
      <c r="P1322" s="17">
        <v>0.61304976545868795</v>
      </c>
      <c r="Q1322" s="17">
        <v>0.46685712508150101</v>
      </c>
      <c r="R1322" s="17">
        <v>0.68422963473890297</v>
      </c>
      <c r="S1322" s="17">
        <v>0.50408687363422</v>
      </c>
      <c r="T1322" s="17">
        <v>0.57280763626963704</v>
      </c>
      <c r="U1322" s="17">
        <v>0.68090192109899805</v>
      </c>
      <c r="V1322" s="17">
        <v>0.52354078548209504</v>
      </c>
      <c r="W1322" s="17">
        <v>0.53524751091326805</v>
      </c>
      <c r="X1322" s="17">
        <v>0.51471998502842997</v>
      </c>
      <c r="Y1322" s="17">
        <v>0.92286472048689905</v>
      </c>
      <c r="Z1322" s="17">
        <v>0.43058391161359599</v>
      </c>
      <c r="AA1322" s="17">
        <v>0.54242007837888595</v>
      </c>
      <c r="AB1322" s="17">
        <v>0.29961216214355502</v>
      </c>
      <c r="AC1322" s="17">
        <v>0.68181789255335501</v>
      </c>
      <c r="AD1322" s="17"/>
      <c r="AE1322" s="17">
        <v>0.45379611228053901</v>
      </c>
      <c r="AF1322" s="17">
        <v>0.53883662457536996</v>
      </c>
    </row>
    <row r="1323" spans="2:32" x14ac:dyDescent="0.5">
      <c r="C1323" s="17"/>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c r="AC1323" s="17"/>
      <c r="AD1323" s="17"/>
      <c r="AE1323" s="17"/>
      <c r="AF1323" s="17"/>
    </row>
    <row r="1324" spans="2:32" x14ac:dyDescent="0.5">
      <c r="B1324" s="6" t="s">
        <v>506</v>
      </c>
      <c r="C1324" s="17"/>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c r="AC1324" s="17"/>
      <c r="AD1324" s="17"/>
      <c r="AE1324" s="17"/>
      <c r="AF1324" s="17"/>
    </row>
    <row r="1325" spans="2:32" x14ac:dyDescent="0.5">
      <c r="B1325" s="24" t="s">
        <v>57</v>
      </c>
      <c r="C1325" s="17"/>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c r="AC1325" s="17"/>
      <c r="AD1325" s="17"/>
      <c r="AE1325" s="17"/>
      <c r="AF1325" s="17"/>
    </row>
    <row r="1326" spans="2:32" x14ac:dyDescent="0.5">
      <c r="B1326" t="s">
        <v>494</v>
      </c>
      <c r="C1326" s="17">
        <v>3.2655275421710303E-2</v>
      </c>
      <c r="D1326" s="17">
        <v>4.3168722681144703E-2</v>
      </c>
      <c r="E1326" s="17">
        <v>2.2736865123474701E-2</v>
      </c>
      <c r="F1326" s="17"/>
      <c r="G1326" s="17">
        <v>4.8755849589342898E-2</v>
      </c>
      <c r="H1326" s="17">
        <v>4.9770023793102899E-2</v>
      </c>
      <c r="I1326" s="17">
        <v>7.7856996207113102E-2</v>
      </c>
      <c r="J1326" s="17">
        <v>2.8660395498971002E-2</v>
      </c>
      <c r="K1326" s="17">
        <v>1.04443347033787E-2</v>
      </c>
      <c r="L1326" s="17">
        <v>9.8126702996572494E-3</v>
      </c>
      <c r="M1326" s="17"/>
      <c r="N1326" s="17">
        <v>4.0619395601119102E-2</v>
      </c>
      <c r="O1326" s="17">
        <v>5.4554716801715301E-2</v>
      </c>
      <c r="P1326" s="17">
        <v>3.6866290139146198E-2</v>
      </c>
      <c r="Q1326" s="17">
        <v>0</v>
      </c>
      <c r="R1326" s="17">
        <v>9.1061983169710106E-2</v>
      </c>
      <c r="S1326" s="17">
        <v>7.97629496095561E-2</v>
      </c>
      <c r="T1326" s="17">
        <v>2.7848202972721399E-2</v>
      </c>
      <c r="U1326" s="17">
        <v>0</v>
      </c>
      <c r="V1326" s="17">
        <v>0</v>
      </c>
      <c r="W1326" s="17">
        <v>2.6318528094590201E-2</v>
      </c>
      <c r="X1326" s="17">
        <v>4.5471055607986498E-2</v>
      </c>
      <c r="Y1326" s="17">
        <v>8.0018530977878893E-2</v>
      </c>
      <c r="Z1326" s="17">
        <v>0</v>
      </c>
      <c r="AA1326" s="17">
        <v>0.13434144591227301</v>
      </c>
      <c r="AB1326" s="17">
        <v>0</v>
      </c>
      <c r="AC1326" s="17">
        <v>0</v>
      </c>
      <c r="AD1326" s="17"/>
      <c r="AE1326" s="17">
        <v>4.1925883668255601E-2</v>
      </c>
      <c r="AF1326" s="17">
        <v>2.8431548520445799E-2</v>
      </c>
    </row>
    <row r="1327" spans="2:32" x14ac:dyDescent="0.5">
      <c r="B1327" t="s">
        <v>495</v>
      </c>
      <c r="C1327" s="17">
        <v>0.114209556417447</v>
      </c>
      <c r="D1327" s="17">
        <v>0.11145744477917199</v>
      </c>
      <c r="E1327" s="17">
        <v>0.11549551683503501</v>
      </c>
      <c r="F1327" s="17"/>
      <c r="G1327" s="17">
        <v>0.26743294515454902</v>
      </c>
      <c r="H1327" s="17">
        <v>0.19038437448190601</v>
      </c>
      <c r="I1327" s="17">
        <v>0.13652497668107499</v>
      </c>
      <c r="J1327" s="17">
        <v>9.3889681243379305E-2</v>
      </c>
      <c r="K1327" s="17">
        <v>4.15583133840043E-2</v>
      </c>
      <c r="L1327" s="17">
        <v>6.9610382153145606E-2</v>
      </c>
      <c r="M1327" s="17"/>
      <c r="N1327" s="17">
        <v>0.117052823452463</v>
      </c>
      <c r="O1327" s="17">
        <v>0.16184832902198801</v>
      </c>
      <c r="P1327" s="17">
        <v>0.110459800065825</v>
      </c>
      <c r="Q1327" s="17">
        <v>8.82151416962694E-2</v>
      </c>
      <c r="R1327" s="17">
        <v>0</v>
      </c>
      <c r="S1327" s="17">
        <v>0.120194895804872</v>
      </c>
      <c r="T1327" s="17">
        <v>0.109925060324557</v>
      </c>
      <c r="U1327" s="17">
        <v>9.1722964414753305E-2</v>
      </c>
      <c r="V1327" s="17">
        <v>0.11509653295024699</v>
      </c>
      <c r="W1327" s="17">
        <v>0.106874502359081</v>
      </c>
      <c r="X1327" s="17">
        <v>0.127896793275977</v>
      </c>
      <c r="Y1327" s="17">
        <v>0.15512091678745801</v>
      </c>
      <c r="Z1327" s="17">
        <v>7.1727520938935196E-2</v>
      </c>
      <c r="AA1327" s="17">
        <v>0.14306309502981299</v>
      </c>
      <c r="AB1327" s="17">
        <v>3.5200237308384799E-2</v>
      </c>
      <c r="AC1327" s="17">
        <v>7.5958114449720698E-2</v>
      </c>
      <c r="AD1327" s="17"/>
      <c r="AE1327" s="17">
        <v>0.118523644427054</v>
      </c>
      <c r="AF1327" s="17">
        <v>0.112244040337379</v>
      </c>
    </row>
    <row r="1328" spans="2:32" x14ac:dyDescent="0.5">
      <c r="B1328" t="s">
        <v>496</v>
      </c>
      <c r="C1328" s="17">
        <v>0.22281476417759699</v>
      </c>
      <c r="D1328" s="17">
        <v>0.20443808217118301</v>
      </c>
      <c r="E1328" s="17">
        <v>0.24118706963206399</v>
      </c>
      <c r="F1328" s="17"/>
      <c r="G1328" s="17">
        <v>0.15534723751139501</v>
      </c>
      <c r="H1328" s="17">
        <v>0.23116943740432999</v>
      </c>
      <c r="I1328" s="17">
        <v>0.26230328779361101</v>
      </c>
      <c r="J1328" s="17">
        <v>0.24486526593346999</v>
      </c>
      <c r="K1328" s="17">
        <v>0.24586181357471401</v>
      </c>
      <c r="L1328" s="17">
        <v>0.18853523888068299</v>
      </c>
      <c r="M1328" s="17"/>
      <c r="N1328" s="17">
        <v>0.23962647009913801</v>
      </c>
      <c r="O1328" s="17">
        <v>0.235001414315156</v>
      </c>
      <c r="P1328" s="17">
        <v>0.11916515245918199</v>
      </c>
      <c r="Q1328" s="17">
        <v>0.312308498969878</v>
      </c>
      <c r="R1328" s="17">
        <v>0.109532771227159</v>
      </c>
      <c r="S1328" s="17">
        <v>0.26535662343286698</v>
      </c>
      <c r="T1328" s="17">
        <v>0.27698465313009402</v>
      </c>
      <c r="U1328" s="17">
        <v>8.9635143169794596E-2</v>
      </c>
      <c r="V1328" s="17">
        <v>0.21085173018268299</v>
      </c>
      <c r="W1328" s="17">
        <v>0.17220679722572399</v>
      </c>
      <c r="X1328" s="17">
        <v>0.207598173496996</v>
      </c>
      <c r="Y1328" s="17">
        <v>0.23170401206438501</v>
      </c>
      <c r="Z1328" s="17">
        <v>0.179452706565468</v>
      </c>
      <c r="AA1328" s="17">
        <v>0.34196837718296003</v>
      </c>
      <c r="AB1328" s="17">
        <v>0.32461781598039502</v>
      </c>
      <c r="AC1328" s="17">
        <v>0.38676553785676898</v>
      </c>
      <c r="AD1328" s="17"/>
      <c r="AE1328" s="17">
        <v>0.20717894265023701</v>
      </c>
      <c r="AF1328" s="17">
        <v>0.22993850819224601</v>
      </c>
    </row>
    <row r="1329" spans="2:32" x14ac:dyDescent="0.5">
      <c r="B1329" t="s">
        <v>497</v>
      </c>
      <c r="C1329" s="17">
        <v>0.32051335577977302</v>
      </c>
      <c r="D1329" s="17">
        <v>0.32127588854778699</v>
      </c>
      <c r="E1329" s="17">
        <v>0.320971224711667</v>
      </c>
      <c r="F1329" s="17"/>
      <c r="G1329" s="17">
        <v>0.33908248020853798</v>
      </c>
      <c r="H1329" s="17">
        <v>0.24145140899345499</v>
      </c>
      <c r="I1329" s="17">
        <v>0.26959374538527497</v>
      </c>
      <c r="J1329" s="17">
        <v>0.30390958064570001</v>
      </c>
      <c r="K1329" s="17">
        <v>0.386293053570193</v>
      </c>
      <c r="L1329" s="17">
        <v>0.35310434861184098</v>
      </c>
      <c r="M1329" s="17"/>
      <c r="N1329" s="17">
        <v>0.302094191243234</v>
      </c>
      <c r="O1329" s="17">
        <v>0.27429192316967499</v>
      </c>
      <c r="P1329" s="17">
        <v>0.47208411009652801</v>
      </c>
      <c r="Q1329" s="17">
        <v>0.31449515976495801</v>
      </c>
      <c r="R1329" s="17">
        <v>0.41752595117098001</v>
      </c>
      <c r="S1329" s="17">
        <v>0.268042884496349</v>
      </c>
      <c r="T1329" s="17">
        <v>0.281457650981776</v>
      </c>
      <c r="U1329" s="17">
        <v>0.33360991362974901</v>
      </c>
      <c r="V1329" s="17">
        <v>0.380730955256318</v>
      </c>
      <c r="W1329" s="17">
        <v>0.31149165590388</v>
      </c>
      <c r="X1329" s="17">
        <v>0.41274610991212402</v>
      </c>
      <c r="Y1329" s="17">
        <v>0.29361723716207999</v>
      </c>
      <c r="Z1329" s="17">
        <v>0.36576081218710299</v>
      </c>
      <c r="AA1329" s="17">
        <v>0.15490175105489401</v>
      </c>
      <c r="AB1329" s="17">
        <v>0.28803420457982198</v>
      </c>
      <c r="AC1329" s="17">
        <v>0.38115477134446801</v>
      </c>
      <c r="AD1329" s="17"/>
      <c r="AE1329" s="17">
        <v>0.37824678968841502</v>
      </c>
      <c r="AF1329" s="17">
        <v>0.294209767987336</v>
      </c>
    </row>
    <row r="1330" spans="2:32" x14ac:dyDescent="0.5">
      <c r="B1330" t="s">
        <v>498</v>
      </c>
      <c r="C1330" s="17">
        <v>0.24738546667667399</v>
      </c>
      <c r="D1330" s="17">
        <v>0.290221640230864</v>
      </c>
      <c r="E1330" s="17">
        <v>0.20546109154404699</v>
      </c>
      <c r="F1330" s="17"/>
      <c r="G1330" s="17">
        <v>0.172959943447829</v>
      </c>
      <c r="H1330" s="17">
        <v>0.27332214904580499</v>
      </c>
      <c r="I1330" s="17">
        <v>0.18304233236501399</v>
      </c>
      <c r="J1330" s="17">
        <v>0.246829852813476</v>
      </c>
      <c r="K1330" s="17">
        <v>0.235381445552337</v>
      </c>
      <c r="L1330" s="17">
        <v>0.302650815556121</v>
      </c>
      <c r="M1330" s="17"/>
      <c r="N1330" s="17">
        <v>0.22026311740257601</v>
      </c>
      <c r="O1330" s="17">
        <v>0.23876673696935899</v>
      </c>
      <c r="P1330" s="17">
        <v>0.20123340781336799</v>
      </c>
      <c r="Q1330" s="17">
        <v>0.221500902273191</v>
      </c>
      <c r="R1330" s="17">
        <v>0.28517447162537202</v>
      </c>
      <c r="S1330" s="17">
        <v>0.23112062236255701</v>
      </c>
      <c r="T1330" s="17">
        <v>0.24714152718780899</v>
      </c>
      <c r="U1330" s="17">
        <v>0.31204125623365397</v>
      </c>
      <c r="V1330" s="17">
        <v>0.23909066060999701</v>
      </c>
      <c r="W1330" s="17">
        <v>0.30755972699358602</v>
      </c>
      <c r="X1330" s="17">
        <v>0.17256085399648899</v>
      </c>
      <c r="Y1330" s="17">
        <v>0.23953930300819801</v>
      </c>
      <c r="Z1330" s="17">
        <v>0.27970767381211198</v>
      </c>
      <c r="AA1330" s="17">
        <v>0.193955859600034</v>
      </c>
      <c r="AB1330" s="17">
        <v>0.28166242527330698</v>
      </c>
      <c r="AC1330" s="17">
        <v>0.12508515393220301</v>
      </c>
      <c r="AD1330" s="17"/>
      <c r="AE1330" s="17">
        <v>0.22337255686108001</v>
      </c>
      <c r="AF1330" s="17">
        <v>0.25832584625786897</v>
      </c>
    </row>
    <row r="1331" spans="2:32" x14ac:dyDescent="0.5">
      <c r="B1331" t="s">
        <v>87</v>
      </c>
      <c r="C1331" s="17">
        <v>6.2421581526797901E-2</v>
      </c>
      <c r="D1331" s="17">
        <v>2.9438221589849999E-2</v>
      </c>
      <c r="E1331" s="17">
        <v>9.4148232153712597E-2</v>
      </c>
      <c r="F1331" s="17"/>
      <c r="G1331" s="17">
        <v>1.6421544088346601E-2</v>
      </c>
      <c r="H1331" s="17">
        <v>1.39026062814006E-2</v>
      </c>
      <c r="I1331" s="17">
        <v>7.0678661567911E-2</v>
      </c>
      <c r="J1331" s="17">
        <v>8.1845223865004493E-2</v>
      </c>
      <c r="K1331" s="17">
        <v>8.0461039215373301E-2</v>
      </c>
      <c r="L1331" s="17">
        <v>7.6286544498552503E-2</v>
      </c>
      <c r="M1331" s="17"/>
      <c r="N1331" s="17">
        <v>8.0344002201470102E-2</v>
      </c>
      <c r="O1331" s="17">
        <v>3.5536879722106202E-2</v>
      </c>
      <c r="P1331" s="17">
        <v>6.0191239425950102E-2</v>
      </c>
      <c r="Q1331" s="17">
        <v>6.3480297295703897E-2</v>
      </c>
      <c r="R1331" s="17">
        <v>9.6704822806779306E-2</v>
      </c>
      <c r="S1331" s="17">
        <v>3.5522024293798998E-2</v>
      </c>
      <c r="T1331" s="17">
        <v>5.6642905403042398E-2</v>
      </c>
      <c r="U1331" s="17">
        <v>0.172990722552048</v>
      </c>
      <c r="V1331" s="17">
        <v>5.4230121000754999E-2</v>
      </c>
      <c r="W1331" s="17">
        <v>7.5548789423139098E-2</v>
      </c>
      <c r="X1331" s="17">
        <v>3.3727013710428397E-2</v>
      </c>
      <c r="Y1331" s="17">
        <v>0</v>
      </c>
      <c r="Z1331" s="17">
        <v>0.10335128649638201</v>
      </c>
      <c r="AA1331" s="17">
        <v>3.1769471220026498E-2</v>
      </c>
      <c r="AB1331" s="17">
        <v>7.0485316858091604E-2</v>
      </c>
      <c r="AC1331" s="17">
        <v>3.1036422416839099E-2</v>
      </c>
      <c r="AD1331" s="17"/>
      <c r="AE1331" s="17">
        <v>3.0752182704958098E-2</v>
      </c>
      <c r="AF1331" s="17">
        <v>7.6850288704724906E-2</v>
      </c>
    </row>
    <row r="1332" spans="2:32" x14ac:dyDescent="0.5">
      <c r="B1332" t="s">
        <v>499</v>
      </c>
      <c r="C1332" s="17">
        <v>0.146864831839157</v>
      </c>
      <c r="D1332" s="17">
        <v>0.15462616746031599</v>
      </c>
      <c r="E1332" s="17">
        <v>0.13823238195851001</v>
      </c>
      <c r="F1332" s="17"/>
      <c r="G1332" s="17">
        <v>0.316188794743892</v>
      </c>
      <c r="H1332" s="17">
        <v>0.24015439827500901</v>
      </c>
      <c r="I1332" s="17">
        <v>0.214381972888188</v>
      </c>
      <c r="J1332" s="17">
        <v>0.12255007674234999</v>
      </c>
      <c r="K1332" s="17">
        <v>5.2002648087383002E-2</v>
      </c>
      <c r="L1332" s="17">
        <v>7.94230524528029E-2</v>
      </c>
      <c r="M1332" s="17"/>
      <c r="N1332" s="17">
        <v>0.157672219053582</v>
      </c>
      <c r="O1332" s="17">
        <v>0.21640304582370301</v>
      </c>
      <c r="P1332" s="17">
        <v>0.147326090204972</v>
      </c>
      <c r="Q1332" s="17">
        <v>8.82151416962694E-2</v>
      </c>
      <c r="R1332" s="17">
        <v>9.1061983169710106E-2</v>
      </c>
      <c r="S1332" s="17">
        <v>0.19995784541442799</v>
      </c>
      <c r="T1332" s="17">
        <v>0.13777326329727899</v>
      </c>
      <c r="U1332" s="17">
        <v>9.1722964414753305E-2</v>
      </c>
      <c r="V1332" s="17">
        <v>0.11509653295024699</v>
      </c>
      <c r="W1332" s="17">
        <v>0.13319303045367101</v>
      </c>
      <c r="X1332" s="17">
        <v>0.173367848883963</v>
      </c>
      <c r="Y1332" s="17">
        <v>0.23513944776533699</v>
      </c>
      <c r="Z1332" s="17">
        <v>7.1727520938935196E-2</v>
      </c>
      <c r="AA1332" s="17">
        <v>0.277404540942086</v>
      </c>
      <c r="AB1332" s="17">
        <v>3.5200237308384799E-2</v>
      </c>
      <c r="AC1332" s="17">
        <v>7.5958114449720698E-2</v>
      </c>
      <c r="AD1332" s="17"/>
      <c r="AE1332" s="17">
        <v>0.16044952809530899</v>
      </c>
      <c r="AF1332" s="17">
        <v>0.140675588857824</v>
      </c>
    </row>
    <row r="1333" spans="2:32" x14ac:dyDescent="0.5">
      <c r="B1333" t="s">
        <v>500</v>
      </c>
      <c r="C1333" s="17">
        <v>0.56789882245644696</v>
      </c>
      <c r="D1333" s="17">
        <v>0.61149752877865104</v>
      </c>
      <c r="E1333" s="17">
        <v>0.52643231625571296</v>
      </c>
      <c r="F1333" s="17"/>
      <c r="G1333" s="17">
        <v>0.51204242365636599</v>
      </c>
      <c r="H1333" s="17">
        <v>0.51477355803926095</v>
      </c>
      <c r="I1333" s="17">
        <v>0.45263607775028902</v>
      </c>
      <c r="J1333" s="17">
        <v>0.55073943345917498</v>
      </c>
      <c r="K1333" s="17">
        <v>0.62167449912253003</v>
      </c>
      <c r="L1333" s="17">
        <v>0.65575516416796098</v>
      </c>
      <c r="M1333" s="17"/>
      <c r="N1333" s="17">
        <v>0.52235730864580998</v>
      </c>
      <c r="O1333" s="17">
        <v>0.51305866013903501</v>
      </c>
      <c r="P1333" s="17">
        <v>0.67331751790989602</v>
      </c>
      <c r="Q1333" s="17">
        <v>0.53599606203814898</v>
      </c>
      <c r="R1333" s="17">
        <v>0.70270042279635203</v>
      </c>
      <c r="S1333" s="17">
        <v>0.49916350685890598</v>
      </c>
      <c r="T1333" s="17">
        <v>0.52859917816958502</v>
      </c>
      <c r="U1333" s="17">
        <v>0.64565116986340398</v>
      </c>
      <c r="V1333" s="17">
        <v>0.61982161586631501</v>
      </c>
      <c r="W1333" s="17">
        <v>0.61905138289746597</v>
      </c>
      <c r="X1333" s="17">
        <v>0.58530696390861303</v>
      </c>
      <c r="Y1333" s="17">
        <v>0.53315654017027803</v>
      </c>
      <c r="Z1333" s="17">
        <v>0.64546848599921502</v>
      </c>
      <c r="AA1333" s="17">
        <v>0.34885761065492799</v>
      </c>
      <c r="AB1333" s="17">
        <v>0.56969662985312897</v>
      </c>
      <c r="AC1333" s="17">
        <v>0.50623992527667105</v>
      </c>
      <c r="AD1333" s="17"/>
      <c r="AE1333" s="17">
        <v>0.601619346549495</v>
      </c>
      <c r="AF1333" s="17">
        <v>0.55253561424520403</v>
      </c>
    </row>
    <row r="1334" spans="2:32" x14ac:dyDescent="0.5">
      <c r="B1334" t="s">
        <v>99</v>
      </c>
      <c r="C1334" s="17">
        <v>-0.42103399061729002</v>
      </c>
      <c r="D1334" s="17">
        <v>-0.456871361318335</v>
      </c>
      <c r="E1334" s="17">
        <v>-0.38819993429720301</v>
      </c>
      <c r="F1334" s="17"/>
      <c r="G1334" s="17">
        <v>-0.19585362891247399</v>
      </c>
      <c r="H1334" s="17">
        <v>-0.274619159764252</v>
      </c>
      <c r="I1334" s="17">
        <v>-0.238254104862101</v>
      </c>
      <c r="J1334" s="17">
        <v>-0.42818935671682501</v>
      </c>
      <c r="K1334" s="17">
        <v>-0.56967185103514695</v>
      </c>
      <c r="L1334" s="17">
        <v>-0.57633211171515797</v>
      </c>
      <c r="M1334" s="17"/>
      <c r="N1334" s="17">
        <v>-0.36468508959222801</v>
      </c>
      <c r="O1334" s="17">
        <v>-0.29665561431533199</v>
      </c>
      <c r="P1334" s="17">
        <v>-0.52599142770492502</v>
      </c>
      <c r="Q1334" s="17">
        <v>-0.44778092034188</v>
      </c>
      <c r="R1334" s="17">
        <v>-0.61163843962664199</v>
      </c>
      <c r="S1334" s="17">
        <v>-0.29920566144447802</v>
      </c>
      <c r="T1334" s="17">
        <v>-0.390825914872306</v>
      </c>
      <c r="U1334" s="17">
        <v>-0.55392820544865096</v>
      </c>
      <c r="V1334" s="17">
        <v>-0.50472508291606799</v>
      </c>
      <c r="W1334" s="17">
        <v>-0.48585835244379499</v>
      </c>
      <c r="X1334" s="17">
        <v>-0.41193911502464903</v>
      </c>
      <c r="Y1334" s="17">
        <v>-0.29801709240494101</v>
      </c>
      <c r="Z1334" s="17">
        <v>-0.57374096506028005</v>
      </c>
      <c r="AA1334" s="17">
        <v>-7.1453069712842807E-2</v>
      </c>
      <c r="AB1334" s="17">
        <v>-0.53449639254474401</v>
      </c>
      <c r="AC1334" s="17">
        <v>-0.43028181082695</v>
      </c>
      <c r="AD1334" s="17"/>
      <c r="AE1334" s="17">
        <v>-0.44116981845418601</v>
      </c>
      <c r="AF1334" s="17">
        <v>-0.41186002538737998</v>
      </c>
    </row>
    <row r="1335" spans="2:32" x14ac:dyDescent="0.5">
      <c r="C1335" s="17"/>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c r="AC1335" s="17"/>
      <c r="AD1335" s="17"/>
      <c r="AE1335" s="17"/>
      <c r="AF1335" s="17"/>
    </row>
    <row r="1336" spans="2:32" x14ac:dyDescent="0.5">
      <c r="B1336" s="6" t="s">
        <v>507</v>
      </c>
      <c r="C1336" s="17"/>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c r="AC1336" s="17"/>
      <c r="AD1336" s="17"/>
      <c r="AE1336" s="17"/>
      <c r="AF1336" s="17"/>
    </row>
    <row r="1337" spans="2:32" x14ac:dyDescent="0.5">
      <c r="B1337" s="24" t="s">
        <v>57</v>
      </c>
      <c r="C1337" s="17"/>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c r="AC1337" s="17"/>
      <c r="AD1337" s="17"/>
      <c r="AE1337" s="17"/>
      <c r="AF1337" s="17"/>
    </row>
    <row r="1338" spans="2:32" x14ac:dyDescent="0.5">
      <c r="B1338" t="s">
        <v>92</v>
      </c>
      <c r="C1338" s="17">
        <v>6.5400895486783406E-2</v>
      </c>
      <c r="D1338" s="17">
        <v>6.9933210433127793E-2</v>
      </c>
      <c r="E1338" s="17">
        <v>6.1315012808634203E-2</v>
      </c>
      <c r="F1338" s="17"/>
      <c r="G1338" s="17">
        <v>0.128174206888331</v>
      </c>
      <c r="H1338" s="17">
        <v>9.1070735181408596E-2</v>
      </c>
      <c r="I1338" s="17">
        <v>8.30875840809574E-2</v>
      </c>
      <c r="J1338" s="17">
        <v>4.6984066579517897E-2</v>
      </c>
      <c r="K1338" s="17">
        <v>6.2364796546869203E-2</v>
      </c>
      <c r="L1338" s="17">
        <v>3.3256018755907599E-2</v>
      </c>
      <c r="M1338" s="17"/>
      <c r="N1338" s="17">
        <v>4.94373988481E-2</v>
      </c>
      <c r="O1338" s="17">
        <v>6.8485122505898194E-2</v>
      </c>
      <c r="P1338" s="17">
        <v>8.5065994390440602E-2</v>
      </c>
      <c r="Q1338" s="17">
        <v>3.17987457748257E-2</v>
      </c>
      <c r="R1338" s="17">
        <v>0</v>
      </c>
      <c r="S1338" s="17">
        <v>0.118746707910366</v>
      </c>
      <c r="T1338" s="17">
        <v>4.7306962337038003E-2</v>
      </c>
      <c r="U1338" s="17">
        <v>0.23151975971861499</v>
      </c>
      <c r="V1338" s="17">
        <v>4.1736725184665702E-2</v>
      </c>
      <c r="W1338" s="17">
        <v>5.4228235747092499E-2</v>
      </c>
      <c r="X1338" s="17">
        <v>9.5878729176873304E-2</v>
      </c>
      <c r="Y1338" s="17">
        <v>0.238987118772024</v>
      </c>
      <c r="Z1338" s="17">
        <v>3.8427495072744101E-2</v>
      </c>
      <c r="AA1338" s="17">
        <v>2.8889469548099098E-2</v>
      </c>
      <c r="AB1338" s="17">
        <v>0.141200341364771</v>
      </c>
      <c r="AC1338" s="17">
        <v>6.9015479641699504E-2</v>
      </c>
      <c r="AD1338" s="17"/>
      <c r="AE1338" s="17">
        <v>5.5526562306960202E-2</v>
      </c>
      <c r="AF1338" s="17">
        <v>6.9899681928245805E-2</v>
      </c>
    </row>
    <row r="1339" spans="2:32" x14ac:dyDescent="0.5">
      <c r="B1339" t="s">
        <v>93</v>
      </c>
      <c r="C1339" s="17">
        <v>0.37599909975879098</v>
      </c>
      <c r="D1339" s="17">
        <v>0.41154011431569398</v>
      </c>
      <c r="E1339" s="17">
        <v>0.34168782763619199</v>
      </c>
      <c r="F1339" s="17"/>
      <c r="G1339" s="17">
        <v>0.37433407820889197</v>
      </c>
      <c r="H1339" s="17">
        <v>0.43831575650886201</v>
      </c>
      <c r="I1339" s="17">
        <v>0.42394929713276902</v>
      </c>
      <c r="J1339" s="17">
        <v>0.357414977229282</v>
      </c>
      <c r="K1339" s="17">
        <v>0.34268374818248598</v>
      </c>
      <c r="L1339" s="17">
        <v>0.34857931545370302</v>
      </c>
      <c r="M1339" s="17"/>
      <c r="N1339" s="17">
        <v>0.43752071457499397</v>
      </c>
      <c r="O1339" s="17">
        <v>0.37301033427344998</v>
      </c>
      <c r="P1339" s="17">
        <v>0.36681275932499502</v>
      </c>
      <c r="Q1339" s="17">
        <v>0.313828432612345</v>
      </c>
      <c r="R1339" s="17">
        <v>0.40758295383614801</v>
      </c>
      <c r="S1339" s="17">
        <v>0.32327136897375802</v>
      </c>
      <c r="T1339" s="17">
        <v>0.35765597927109399</v>
      </c>
      <c r="U1339" s="17">
        <v>0.33490709269712399</v>
      </c>
      <c r="V1339" s="17">
        <v>0.39906099738176898</v>
      </c>
      <c r="W1339" s="17">
        <v>0.36250529574677598</v>
      </c>
      <c r="X1339" s="17">
        <v>0.35755405007146501</v>
      </c>
      <c r="Y1339" s="17">
        <v>0.39732051290728598</v>
      </c>
      <c r="Z1339" s="17">
        <v>0.37807130410384499</v>
      </c>
      <c r="AA1339" s="17">
        <v>0.49602514786874602</v>
      </c>
      <c r="AB1339" s="17">
        <v>0.19617361552318599</v>
      </c>
      <c r="AC1339" s="17">
        <v>0.452549242189135</v>
      </c>
      <c r="AD1339" s="17"/>
      <c r="AE1339" s="17">
        <v>0.429227937040984</v>
      </c>
      <c r="AF1339" s="17">
        <v>0.35174782454870901</v>
      </c>
    </row>
    <row r="1340" spans="2:32" x14ac:dyDescent="0.5">
      <c r="B1340" t="s">
        <v>187</v>
      </c>
      <c r="C1340" s="17">
        <v>0.31822135763677001</v>
      </c>
      <c r="D1340" s="17">
        <v>0.27075124238610898</v>
      </c>
      <c r="E1340" s="17">
        <v>0.36472789506790299</v>
      </c>
      <c r="F1340" s="17"/>
      <c r="G1340" s="17">
        <v>0.27292501458110102</v>
      </c>
      <c r="H1340" s="17">
        <v>0.33365628043721002</v>
      </c>
      <c r="I1340" s="17">
        <v>0.27778876837626199</v>
      </c>
      <c r="J1340" s="17">
        <v>0.30874106304196902</v>
      </c>
      <c r="K1340" s="17">
        <v>0.35163292440215499</v>
      </c>
      <c r="L1340" s="17">
        <v>0.33024779654421499</v>
      </c>
      <c r="M1340" s="17"/>
      <c r="N1340" s="17">
        <v>0.30328888041219199</v>
      </c>
      <c r="O1340" s="17">
        <v>0.30079433911193598</v>
      </c>
      <c r="P1340" s="17">
        <v>0.202738805468554</v>
      </c>
      <c r="Q1340" s="17">
        <v>0.43839277506965402</v>
      </c>
      <c r="R1340" s="17">
        <v>0.49571222335707199</v>
      </c>
      <c r="S1340" s="17">
        <v>0.29688285240088202</v>
      </c>
      <c r="T1340" s="17">
        <v>0.30142126283008502</v>
      </c>
      <c r="U1340" s="17">
        <v>0.26481758735669803</v>
      </c>
      <c r="V1340" s="17">
        <v>0.289467350908447</v>
      </c>
      <c r="W1340" s="17">
        <v>0.34031316258954403</v>
      </c>
      <c r="X1340" s="17">
        <v>0.306847037512606</v>
      </c>
      <c r="Y1340" s="17">
        <v>0.14858395909126099</v>
      </c>
      <c r="Z1340" s="17">
        <v>0.28027626690060597</v>
      </c>
      <c r="AA1340" s="17">
        <v>0.31925644584653801</v>
      </c>
      <c r="AB1340" s="17">
        <v>0.55741458087312301</v>
      </c>
      <c r="AC1340" s="17">
        <v>0.38030438620128698</v>
      </c>
      <c r="AD1340" s="17"/>
      <c r="AE1340" s="17">
        <v>0.324109957313861</v>
      </c>
      <c r="AF1340" s="17">
        <v>0.31553848762377201</v>
      </c>
    </row>
    <row r="1341" spans="2:32" x14ac:dyDescent="0.5">
      <c r="B1341" t="s">
        <v>95</v>
      </c>
      <c r="C1341" s="17">
        <v>0.15112457448876601</v>
      </c>
      <c r="D1341" s="17">
        <v>0.160054049823669</v>
      </c>
      <c r="E1341" s="17">
        <v>0.14122136274834399</v>
      </c>
      <c r="F1341" s="17"/>
      <c r="G1341" s="17">
        <v>0.136180281500315</v>
      </c>
      <c r="H1341" s="17">
        <v>8.4716137109422496E-2</v>
      </c>
      <c r="I1341" s="17">
        <v>0.14687911144218699</v>
      </c>
      <c r="J1341" s="17">
        <v>0.141092031192978</v>
      </c>
      <c r="K1341" s="17">
        <v>0.13565682498540499</v>
      </c>
      <c r="L1341" s="17">
        <v>0.213657226588333</v>
      </c>
      <c r="M1341" s="17"/>
      <c r="N1341" s="17">
        <v>0.109669601494643</v>
      </c>
      <c r="O1341" s="17">
        <v>0.19710306038411399</v>
      </c>
      <c r="P1341" s="17">
        <v>0.26091351507322502</v>
      </c>
      <c r="Q1341" s="17">
        <v>6.4908855600559798E-2</v>
      </c>
      <c r="R1341" s="17">
        <v>0</v>
      </c>
      <c r="S1341" s="17">
        <v>0.191963241505032</v>
      </c>
      <c r="T1341" s="17">
        <v>0.18558410994920599</v>
      </c>
      <c r="U1341" s="17">
        <v>8.7372298565440695E-2</v>
      </c>
      <c r="V1341" s="17">
        <v>0.14523702223092</v>
      </c>
      <c r="W1341" s="17">
        <v>0.14516597443527399</v>
      </c>
      <c r="X1341" s="17">
        <v>0.16863503150013401</v>
      </c>
      <c r="Y1341" s="17">
        <v>0</v>
      </c>
      <c r="Z1341" s="17">
        <v>0.237126015147895</v>
      </c>
      <c r="AA1341" s="17">
        <v>0.124948092211011</v>
      </c>
      <c r="AB1341" s="17">
        <v>7.0011224930534799E-2</v>
      </c>
      <c r="AC1341" s="17">
        <v>3.8066690611607702E-2</v>
      </c>
      <c r="AD1341" s="17"/>
      <c r="AE1341" s="17">
        <v>0.123743833574122</v>
      </c>
      <c r="AF1341" s="17">
        <v>0.163599351644928</v>
      </c>
    </row>
    <row r="1342" spans="2:32" x14ac:dyDescent="0.5">
      <c r="B1342" t="s">
        <v>96</v>
      </c>
      <c r="C1342" s="17">
        <v>5.7018784762405503E-2</v>
      </c>
      <c r="D1342" s="17">
        <v>6.1517887235500703E-2</v>
      </c>
      <c r="E1342" s="17">
        <v>5.29335998781287E-2</v>
      </c>
      <c r="F1342" s="17"/>
      <c r="G1342" s="17">
        <v>5.5543330644667099E-2</v>
      </c>
      <c r="H1342" s="17">
        <v>3.53741434463717E-2</v>
      </c>
      <c r="I1342" s="17">
        <v>5.3363778481732002E-2</v>
      </c>
      <c r="J1342" s="17">
        <v>7.6339554254955505E-2</v>
      </c>
      <c r="K1342" s="17">
        <v>8.23662061561517E-2</v>
      </c>
      <c r="L1342" s="17">
        <v>4.2221000623051098E-2</v>
      </c>
      <c r="M1342" s="17"/>
      <c r="N1342" s="17">
        <v>3.2160789152219399E-2</v>
      </c>
      <c r="O1342" s="17">
        <v>6.0607143724601402E-2</v>
      </c>
      <c r="P1342" s="17">
        <v>4.3035404965076997E-2</v>
      </c>
      <c r="Q1342" s="17">
        <v>6.4049519931723101E-2</v>
      </c>
      <c r="R1342" s="17">
        <v>9.6704822806779306E-2</v>
      </c>
      <c r="S1342" s="17">
        <v>0</v>
      </c>
      <c r="T1342" s="17">
        <v>8.4231354619307794E-2</v>
      </c>
      <c r="U1342" s="17">
        <v>3.7591816759164398E-2</v>
      </c>
      <c r="V1342" s="17">
        <v>8.2428542887562503E-2</v>
      </c>
      <c r="W1342" s="17">
        <v>6.0599949436055102E-2</v>
      </c>
      <c r="X1342" s="17">
        <v>7.10851517389227E-2</v>
      </c>
      <c r="Y1342" s="17">
        <v>0.215108409229429</v>
      </c>
      <c r="Z1342" s="17">
        <v>3.2087676812577702E-2</v>
      </c>
      <c r="AA1342" s="17">
        <v>0</v>
      </c>
      <c r="AB1342" s="17">
        <v>3.5200237308384799E-2</v>
      </c>
      <c r="AC1342" s="17">
        <v>6.0064201356270698E-2</v>
      </c>
      <c r="AD1342" s="17"/>
      <c r="AE1342" s="17">
        <v>3.83616116968961E-2</v>
      </c>
      <c r="AF1342" s="17">
        <v>6.5519068851931705E-2</v>
      </c>
    </row>
    <row r="1343" spans="2:32" x14ac:dyDescent="0.5">
      <c r="B1343" t="s">
        <v>87</v>
      </c>
      <c r="C1343" s="17">
        <v>3.2235287866484101E-2</v>
      </c>
      <c r="D1343" s="17">
        <v>2.6203495805899198E-2</v>
      </c>
      <c r="E1343" s="17">
        <v>3.8114301860798498E-2</v>
      </c>
      <c r="F1343" s="17"/>
      <c r="G1343" s="17">
        <v>3.2843088176693201E-2</v>
      </c>
      <c r="H1343" s="17">
        <v>1.68669473167249E-2</v>
      </c>
      <c r="I1343" s="17">
        <v>1.49314604860933E-2</v>
      </c>
      <c r="J1343" s="17">
        <v>6.9428307701297196E-2</v>
      </c>
      <c r="K1343" s="17">
        <v>2.5295499726933901E-2</v>
      </c>
      <c r="L1343" s="17">
        <v>3.2038642034790198E-2</v>
      </c>
      <c r="M1343" s="17"/>
      <c r="N1343" s="17">
        <v>6.7922615517851406E-2</v>
      </c>
      <c r="O1343" s="17">
        <v>0</v>
      </c>
      <c r="P1343" s="17">
        <v>4.1433520777707102E-2</v>
      </c>
      <c r="Q1343" s="17">
        <v>8.7021671010892601E-2</v>
      </c>
      <c r="R1343" s="17">
        <v>0</v>
      </c>
      <c r="S1343" s="17">
        <v>6.9135829209962002E-2</v>
      </c>
      <c r="T1343" s="17">
        <v>2.3800330993269201E-2</v>
      </c>
      <c r="U1343" s="17">
        <v>4.3791444902957402E-2</v>
      </c>
      <c r="V1343" s="17">
        <v>4.2069361406635003E-2</v>
      </c>
      <c r="W1343" s="17">
        <v>3.7187382045258101E-2</v>
      </c>
      <c r="X1343" s="17">
        <v>0</v>
      </c>
      <c r="Y1343" s="17">
        <v>0</v>
      </c>
      <c r="Z1343" s="17">
        <v>3.4011241962332302E-2</v>
      </c>
      <c r="AA1343" s="17">
        <v>3.08808445256065E-2</v>
      </c>
      <c r="AB1343" s="17">
        <v>0</v>
      </c>
      <c r="AC1343" s="17">
        <v>0</v>
      </c>
      <c r="AD1343" s="17"/>
      <c r="AE1343" s="17">
        <v>2.90300980671763E-2</v>
      </c>
      <c r="AF1343" s="17">
        <v>3.3695585402413297E-2</v>
      </c>
    </row>
    <row r="1344" spans="2:32" x14ac:dyDescent="0.5">
      <c r="B1344" t="s">
        <v>97</v>
      </c>
      <c r="C1344" s="17">
        <v>0.441399995245574</v>
      </c>
      <c r="D1344" s="17">
        <v>0.48147332474882198</v>
      </c>
      <c r="E1344" s="17">
        <v>0.40300284044482598</v>
      </c>
      <c r="F1344" s="17"/>
      <c r="G1344" s="17">
        <v>0.50250828509722301</v>
      </c>
      <c r="H1344" s="17">
        <v>0.52938649169027097</v>
      </c>
      <c r="I1344" s="17">
        <v>0.50703688121372603</v>
      </c>
      <c r="J1344" s="17">
        <v>0.40439904380879999</v>
      </c>
      <c r="K1344" s="17">
        <v>0.40504854472935498</v>
      </c>
      <c r="L1344" s="17">
        <v>0.38183533420961002</v>
      </c>
      <c r="M1344" s="17"/>
      <c r="N1344" s="17">
        <v>0.48695811342309397</v>
      </c>
      <c r="O1344" s="17">
        <v>0.44149545677934798</v>
      </c>
      <c r="P1344" s="17">
        <v>0.45187875371543601</v>
      </c>
      <c r="Q1344" s="17">
        <v>0.34562717838717</v>
      </c>
      <c r="R1344" s="17">
        <v>0.40758295383614801</v>
      </c>
      <c r="S1344" s="17">
        <v>0.44201807688412398</v>
      </c>
      <c r="T1344" s="17">
        <v>0.40496294160813201</v>
      </c>
      <c r="U1344" s="17">
        <v>0.56642685241573898</v>
      </c>
      <c r="V1344" s="17">
        <v>0.44079772256643501</v>
      </c>
      <c r="W1344" s="17">
        <v>0.41673353149386799</v>
      </c>
      <c r="X1344" s="17">
        <v>0.45343277924833802</v>
      </c>
      <c r="Y1344" s="17">
        <v>0.63630763167931004</v>
      </c>
      <c r="Z1344" s="17">
        <v>0.416498799176589</v>
      </c>
      <c r="AA1344" s="17">
        <v>0.52491461741684597</v>
      </c>
      <c r="AB1344" s="17">
        <v>0.33737395688795702</v>
      </c>
      <c r="AC1344" s="17">
        <v>0.52156472183083502</v>
      </c>
      <c r="AD1344" s="17"/>
      <c r="AE1344" s="17">
        <v>0.48475449934794401</v>
      </c>
      <c r="AF1344" s="17">
        <v>0.42164750647695498</v>
      </c>
    </row>
    <row r="1345" spans="2:32" x14ac:dyDescent="0.5">
      <c r="B1345" t="s">
        <v>98</v>
      </c>
      <c r="C1345" s="17">
        <v>0.208143359251171</v>
      </c>
      <c r="D1345" s="17">
        <v>0.22157193705917</v>
      </c>
      <c r="E1345" s="17">
        <v>0.194154962626473</v>
      </c>
      <c r="F1345" s="17"/>
      <c r="G1345" s="17">
        <v>0.19172361214498301</v>
      </c>
      <c r="H1345" s="17">
        <v>0.120090280555794</v>
      </c>
      <c r="I1345" s="17">
        <v>0.200242889923919</v>
      </c>
      <c r="J1345" s="17">
        <v>0.21743158544793401</v>
      </c>
      <c r="K1345" s="17">
        <v>0.218023031141556</v>
      </c>
      <c r="L1345" s="17">
        <v>0.25587822721138398</v>
      </c>
      <c r="M1345" s="17"/>
      <c r="N1345" s="17">
        <v>0.14183039064686201</v>
      </c>
      <c r="O1345" s="17">
        <v>0.25771020410871598</v>
      </c>
      <c r="P1345" s="17">
        <v>0.30394892003830198</v>
      </c>
      <c r="Q1345" s="17">
        <v>0.12895837553228301</v>
      </c>
      <c r="R1345" s="17">
        <v>9.6704822806779306E-2</v>
      </c>
      <c r="S1345" s="17">
        <v>0.191963241505032</v>
      </c>
      <c r="T1345" s="17">
        <v>0.26981546456851302</v>
      </c>
      <c r="U1345" s="17">
        <v>0.124964115324605</v>
      </c>
      <c r="V1345" s="17">
        <v>0.22766556511848199</v>
      </c>
      <c r="W1345" s="17">
        <v>0.205765923871329</v>
      </c>
      <c r="X1345" s="17">
        <v>0.239720183239056</v>
      </c>
      <c r="Y1345" s="17">
        <v>0.215108409229429</v>
      </c>
      <c r="Z1345" s="17">
        <v>0.26921369196047301</v>
      </c>
      <c r="AA1345" s="17">
        <v>0.124948092211011</v>
      </c>
      <c r="AB1345" s="17">
        <v>0.10521146223892</v>
      </c>
      <c r="AC1345" s="17">
        <v>9.81308919678784E-2</v>
      </c>
      <c r="AD1345" s="17"/>
      <c r="AE1345" s="17">
        <v>0.162105445271018</v>
      </c>
      <c r="AF1345" s="17">
        <v>0.22911842049685999</v>
      </c>
    </row>
    <row r="1346" spans="2:32" x14ac:dyDescent="0.5">
      <c r="B1346" t="s">
        <v>99</v>
      </c>
      <c r="C1346" s="17">
        <v>0.23325663599440299</v>
      </c>
      <c r="D1346" s="17">
        <v>0.25990138768965199</v>
      </c>
      <c r="E1346" s="17">
        <v>0.20884787781835401</v>
      </c>
      <c r="F1346" s="17"/>
      <c r="G1346" s="17">
        <v>0.31078467295224099</v>
      </c>
      <c r="H1346" s="17">
        <v>0.40929621113447701</v>
      </c>
      <c r="I1346" s="17">
        <v>0.306793991289808</v>
      </c>
      <c r="J1346" s="17">
        <v>0.18696745836086601</v>
      </c>
      <c r="K1346" s="17">
        <v>0.18702551358779901</v>
      </c>
      <c r="L1346" s="17">
        <v>0.12595710699822599</v>
      </c>
      <c r="M1346" s="17"/>
      <c r="N1346" s="17">
        <v>0.34512772277623199</v>
      </c>
      <c r="O1346" s="17">
        <v>0.183785252670632</v>
      </c>
      <c r="P1346" s="17">
        <v>0.147929833677133</v>
      </c>
      <c r="Q1346" s="17">
        <v>0.21666880285488799</v>
      </c>
      <c r="R1346" s="17">
        <v>0.31087813102936901</v>
      </c>
      <c r="S1346" s="17">
        <v>0.25005483537909201</v>
      </c>
      <c r="T1346" s="17">
        <v>0.13514747703961799</v>
      </c>
      <c r="U1346" s="17">
        <v>0.44146273709113398</v>
      </c>
      <c r="V1346" s="17">
        <v>0.213132157447952</v>
      </c>
      <c r="W1346" s="17">
        <v>0.21096760762253899</v>
      </c>
      <c r="X1346" s="17">
        <v>0.213712596009282</v>
      </c>
      <c r="Y1346" s="17">
        <v>0.421199222449882</v>
      </c>
      <c r="Z1346" s="17">
        <v>0.14728510721611601</v>
      </c>
      <c r="AA1346" s="17">
        <v>0.39996652520583498</v>
      </c>
      <c r="AB1346" s="17">
        <v>0.23216249464903799</v>
      </c>
      <c r="AC1346" s="17">
        <v>0.42343382986295602</v>
      </c>
      <c r="AD1346" s="17"/>
      <c r="AE1346" s="17">
        <v>0.32264905407692601</v>
      </c>
      <c r="AF1346" s="17">
        <v>0.19252908598009499</v>
      </c>
    </row>
    <row r="1347" spans="2:32" x14ac:dyDescent="0.5">
      <c r="C1347" s="17"/>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c r="AC1347" s="17"/>
      <c r="AD1347" s="17"/>
      <c r="AE1347" s="17"/>
      <c r="AF1347" s="17"/>
    </row>
    <row r="1348" spans="2:32" x14ac:dyDescent="0.5">
      <c r="B1348" s="6" t="s">
        <v>518</v>
      </c>
      <c r="C1348" s="17"/>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c r="AC1348" s="17"/>
      <c r="AD1348" s="17"/>
      <c r="AE1348" s="17"/>
      <c r="AF1348" s="17"/>
    </row>
    <row r="1349" spans="2:32" x14ac:dyDescent="0.5">
      <c r="B1349" s="24" t="s">
        <v>57</v>
      </c>
      <c r="C1349" s="17"/>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c r="AC1349" s="17"/>
      <c r="AD1349" s="17"/>
      <c r="AE1349" s="17"/>
      <c r="AF1349" s="17"/>
    </row>
    <row r="1350" spans="2:32" x14ac:dyDescent="0.5">
      <c r="B1350" t="s">
        <v>512</v>
      </c>
      <c r="C1350" s="17">
        <v>8.3548730810828406E-2</v>
      </c>
      <c r="D1350" s="17">
        <v>9.2383629427776295E-2</v>
      </c>
      <c r="E1350" s="17">
        <v>7.5421482505995993E-2</v>
      </c>
      <c r="F1350" s="17"/>
      <c r="G1350" s="17">
        <v>0.12975675772723699</v>
      </c>
      <c r="H1350" s="17">
        <v>0.12840700872544999</v>
      </c>
      <c r="I1350" s="17">
        <v>0.150686529013248</v>
      </c>
      <c r="J1350" s="17">
        <v>5.4657221213917098E-2</v>
      </c>
      <c r="K1350" s="17">
        <v>6.5949531402098499E-2</v>
      </c>
      <c r="L1350" s="17">
        <v>3.4733378744476101E-2</v>
      </c>
      <c r="M1350" s="17"/>
      <c r="N1350" s="17">
        <v>8.1952156930528597E-2</v>
      </c>
      <c r="O1350" s="17">
        <v>7.3024116072419501E-2</v>
      </c>
      <c r="P1350" s="17">
        <v>5.81386389151183E-2</v>
      </c>
      <c r="Q1350" s="17">
        <v>6.2731626734762E-2</v>
      </c>
      <c r="R1350" s="17">
        <v>0.107350662983714</v>
      </c>
      <c r="S1350" s="17">
        <v>4.0431946195315399E-2</v>
      </c>
      <c r="T1350" s="17">
        <v>0.13700244115733601</v>
      </c>
      <c r="U1350" s="17">
        <v>0.184709000684458</v>
      </c>
      <c r="V1350" s="17">
        <v>5.79248793767249E-2</v>
      </c>
      <c r="W1350" s="17">
        <v>8.1017608565708693E-2</v>
      </c>
      <c r="X1350" s="17">
        <v>3.6070810158181102E-2</v>
      </c>
      <c r="Y1350" s="17">
        <v>0.15816025192698699</v>
      </c>
      <c r="Z1350" s="17">
        <v>7.5300317565519206E-2</v>
      </c>
      <c r="AA1350" s="17">
        <v>0.108320512934864</v>
      </c>
      <c r="AB1350" s="17">
        <v>0.117209400324329</v>
      </c>
      <c r="AC1350" s="17">
        <v>0.137930652366481</v>
      </c>
      <c r="AD1350" s="17"/>
      <c r="AE1350" s="17">
        <v>9.4026204547917103E-2</v>
      </c>
      <c r="AF1350" s="17">
        <v>7.8775151073261093E-2</v>
      </c>
    </row>
    <row r="1351" spans="2:32" x14ac:dyDescent="0.5">
      <c r="B1351" t="s">
        <v>513</v>
      </c>
      <c r="C1351" s="17">
        <v>0.24490458454654301</v>
      </c>
      <c r="D1351" s="17">
        <v>0.27093151077486199</v>
      </c>
      <c r="E1351" s="17">
        <v>0.220957813906622</v>
      </c>
      <c r="F1351" s="17"/>
      <c r="G1351" s="17">
        <v>0.22357934224356099</v>
      </c>
      <c r="H1351" s="17">
        <v>0.29733865341654397</v>
      </c>
      <c r="I1351" s="17">
        <v>0.223889512201872</v>
      </c>
      <c r="J1351" s="17">
        <v>0.21070684493611599</v>
      </c>
      <c r="K1351" s="17">
        <v>0.26801644748952203</v>
      </c>
      <c r="L1351" s="17">
        <v>0.23938996516712399</v>
      </c>
      <c r="M1351" s="17"/>
      <c r="N1351" s="17">
        <v>0.27494561834754899</v>
      </c>
      <c r="O1351" s="17">
        <v>0.234733622939506</v>
      </c>
      <c r="P1351" s="17">
        <v>0.18375005988611001</v>
      </c>
      <c r="Q1351" s="17">
        <v>0.16751644449314099</v>
      </c>
      <c r="R1351" s="17">
        <v>0.18851741138183001</v>
      </c>
      <c r="S1351" s="17">
        <v>0.23098643803736299</v>
      </c>
      <c r="T1351" s="17">
        <v>0.28318057075698799</v>
      </c>
      <c r="U1351" s="17">
        <v>0.17373307619511599</v>
      </c>
      <c r="V1351" s="17">
        <v>0.215174336314536</v>
      </c>
      <c r="W1351" s="17">
        <v>0.255055628196384</v>
      </c>
      <c r="X1351" s="17">
        <v>0.291561752548949</v>
      </c>
      <c r="Y1351" s="17">
        <v>0.31366146710396597</v>
      </c>
      <c r="Z1351" s="17">
        <v>0.126423057259067</v>
      </c>
      <c r="AA1351" s="17">
        <v>0.20672602083481001</v>
      </c>
      <c r="AB1351" s="17">
        <v>0.333090061670756</v>
      </c>
      <c r="AC1351" s="17">
        <v>0.36240723550573301</v>
      </c>
      <c r="AD1351" s="17"/>
      <c r="AE1351" s="17">
        <v>0.34691838410764297</v>
      </c>
      <c r="AF1351" s="17">
        <v>0.19842668168973801</v>
      </c>
    </row>
    <row r="1352" spans="2:32" x14ac:dyDescent="0.5">
      <c r="B1352" t="s">
        <v>514</v>
      </c>
      <c r="C1352" s="17">
        <v>0.27019977414198798</v>
      </c>
      <c r="D1352" s="17">
        <v>0.26179664411724302</v>
      </c>
      <c r="E1352" s="17">
        <v>0.27922371801185297</v>
      </c>
      <c r="F1352" s="17"/>
      <c r="G1352" s="17">
        <v>0.30030428346466198</v>
      </c>
      <c r="H1352" s="17">
        <v>0.26061054144359802</v>
      </c>
      <c r="I1352" s="17">
        <v>0.273713272768556</v>
      </c>
      <c r="J1352" s="17">
        <v>0.29816858829880599</v>
      </c>
      <c r="K1352" s="17">
        <v>0.228677914292267</v>
      </c>
      <c r="L1352" s="17">
        <v>0.27481421812546503</v>
      </c>
      <c r="M1352" s="17"/>
      <c r="N1352" s="17">
        <v>0.25737122360006598</v>
      </c>
      <c r="O1352" s="17">
        <v>0.29495516787884701</v>
      </c>
      <c r="P1352" s="17">
        <v>0.24726558279111299</v>
      </c>
      <c r="Q1352" s="17">
        <v>0.28111467843299898</v>
      </c>
      <c r="R1352" s="17">
        <v>0.29165673756657901</v>
      </c>
      <c r="S1352" s="17">
        <v>0.27729694735320498</v>
      </c>
      <c r="T1352" s="17">
        <v>0.25792341719092199</v>
      </c>
      <c r="U1352" s="17">
        <v>0.22179160961198499</v>
      </c>
      <c r="V1352" s="17">
        <v>0.303568307790893</v>
      </c>
      <c r="W1352" s="17">
        <v>0.24325107559209799</v>
      </c>
      <c r="X1352" s="17">
        <v>0.22720448829107501</v>
      </c>
      <c r="Y1352" s="17">
        <v>6.8986564858163998E-2</v>
      </c>
      <c r="Z1352" s="17">
        <v>0.32268763128752698</v>
      </c>
      <c r="AA1352" s="17">
        <v>0.42654316470512499</v>
      </c>
      <c r="AB1352" s="17">
        <v>0.28652855040641001</v>
      </c>
      <c r="AC1352" s="17">
        <v>0.26790885405536702</v>
      </c>
      <c r="AD1352" s="17"/>
      <c r="AE1352" s="17">
        <v>0.24909633514819901</v>
      </c>
      <c r="AF1352" s="17">
        <v>0.27981458695866401</v>
      </c>
    </row>
    <row r="1353" spans="2:32" x14ac:dyDescent="0.5">
      <c r="B1353" t="s">
        <v>515</v>
      </c>
      <c r="C1353" s="17">
        <v>0.17049253811711501</v>
      </c>
      <c r="D1353" s="17">
        <v>0.17698396156815399</v>
      </c>
      <c r="E1353" s="17">
        <v>0.164924785843688</v>
      </c>
      <c r="F1353" s="17"/>
      <c r="G1353" s="17">
        <v>0.209567770687595</v>
      </c>
      <c r="H1353" s="17">
        <v>0.14784199490064501</v>
      </c>
      <c r="I1353" s="17">
        <v>0.14147638790675299</v>
      </c>
      <c r="J1353" s="17">
        <v>0.166110312169471</v>
      </c>
      <c r="K1353" s="17">
        <v>0.17939971626880599</v>
      </c>
      <c r="L1353" s="17">
        <v>0.183289611285847</v>
      </c>
      <c r="M1353" s="17"/>
      <c r="N1353" s="17">
        <v>0.16637114108801701</v>
      </c>
      <c r="O1353" s="17">
        <v>0.198022934796766</v>
      </c>
      <c r="P1353" s="17">
        <v>0.27905836491543101</v>
      </c>
      <c r="Q1353" s="17">
        <v>0.12854651050017599</v>
      </c>
      <c r="R1353" s="17">
        <v>9.6704822806779306E-2</v>
      </c>
      <c r="S1353" s="17">
        <v>0.229154672337779</v>
      </c>
      <c r="T1353" s="17">
        <v>0.149968128759536</v>
      </c>
      <c r="U1353" s="17">
        <v>0.184834066733743</v>
      </c>
      <c r="V1353" s="17">
        <v>0.126730410426278</v>
      </c>
      <c r="W1353" s="17">
        <v>0.175833584090509</v>
      </c>
      <c r="X1353" s="17">
        <v>0.14882394911102201</v>
      </c>
      <c r="Y1353" s="17">
        <v>0</v>
      </c>
      <c r="Z1353" s="17">
        <v>0.204629902094247</v>
      </c>
      <c r="AA1353" s="17">
        <v>0.1628773586883</v>
      </c>
      <c r="AB1353" s="17">
        <v>0.162396958955281</v>
      </c>
      <c r="AC1353" s="17">
        <v>0.102432496360035</v>
      </c>
      <c r="AD1353" s="17"/>
      <c r="AE1353" s="17">
        <v>0.16964099284540701</v>
      </c>
      <c r="AF1353" s="17">
        <v>0.17088050561354101</v>
      </c>
    </row>
    <row r="1354" spans="2:32" x14ac:dyDescent="0.5">
      <c r="B1354" t="s">
        <v>516</v>
      </c>
      <c r="C1354" s="17">
        <v>0.135928327988704</v>
      </c>
      <c r="D1354" s="17">
        <v>0.132782788391063</v>
      </c>
      <c r="E1354" s="17">
        <v>0.135734631820359</v>
      </c>
      <c r="F1354" s="17"/>
      <c r="G1354" s="17">
        <v>5.60525922932847E-2</v>
      </c>
      <c r="H1354" s="17">
        <v>0.11078840301022699</v>
      </c>
      <c r="I1354" s="17">
        <v>0.13071874715614001</v>
      </c>
      <c r="J1354" s="17">
        <v>0.158968168532125</v>
      </c>
      <c r="K1354" s="17">
        <v>0.155910772017436</v>
      </c>
      <c r="L1354" s="17">
        <v>0.15179404478891401</v>
      </c>
      <c r="M1354" s="17"/>
      <c r="N1354" s="17">
        <v>0.11807068054448901</v>
      </c>
      <c r="O1354" s="17">
        <v>0.114375858658569</v>
      </c>
      <c r="P1354" s="17">
        <v>0.15151791597899</v>
      </c>
      <c r="Q1354" s="17">
        <v>0.26733496358820202</v>
      </c>
      <c r="R1354" s="17">
        <v>0.109532771227159</v>
      </c>
      <c r="S1354" s="17">
        <v>0.182972615218812</v>
      </c>
      <c r="T1354" s="17">
        <v>0.12718270222881001</v>
      </c>
      <c r="U1354" s="17">
        <v>3.7591816759164398E-2</v>
      </c>
      <c r="V1354" s="17">
        <v>0.17305012694166699</v>
      </c>
      <c r="W1354" s="17">
        <v>0.15678405220368299</v>
      </c>
      <c r="X1354" s="17">
        <v>0.13615911624859001</v>
      </c>
      <c r="Y1354" s="17">
        <v>0.38434962272586998</v>
      </c>
      <c r="Z1354" s="17">
        <v>0.15084339058264001</v>
      </c>
      <c r="AA1354" s="17">
        <v>3.08808445256065E-2</v>
      </c>
      <c r="AB1354" s="17">
        <v>3.5200237308384799E-2</v>
      </c>
      <c r="AC1354" s="17">
        <v>3.4212718368174903E-2</v>
      </c>
      <c r="AD1354" s="17"/>
      <c r="AE1354" s="17">
        <v>9.8559489349806503E-2</v>
      </c>
      <c r="AF1354" s="17">
        <v>0.15295372317644099</v>
      </c>
    </row>
    <row r="1355" spans="2:32" x14ac:dyDescent="0.5">
      <c r="B1355" t="s">
        <v>87</v>
      </c>
      <c r="C1355" s="17">
        <v>9.4926044394821496E-2</v>
      </c>
      <c r="D1355" s="17">
        <v>6.51214657209018E-2</v>
      </c>
      <c r="E1355" s="17">
        <v>0.12373756791148199</v>
      </c>
      <c r="F1355" s="17"/>
      <c r="G1355" s="17">
        <v>8.0739253583659507E-2</v>
      </c>
      <c r="H1355" s="17">
        <v>5.5013398503536003E-2</v>
      </c>
      <c r="I1355" s="17">
        <v>7.9515550953431893E-2</v>
      </c>
      <c r="J1355" s="17">
        <v>0.11138886484956501</v>
      </c>
      <c r="K1355" s="17">
        <v>0.10204561852987</v>
      </c>
      <c r="L1355" s="17">
        <v>0.115978781888174</v>
      </c>
      <c r="M1355" s="17"/>
      <c r="N1355" s="17">
        <v>0.101289179489351</v>
      </c>
      <c r="O1355" s="17">
        <v>8.4888299653892496E-2</v>
      </c>
      <c r="P1355" s="17">
        <v>8.0269437513236702E-2</v>
      </c>
      <c r="Q1355" s="17">
        <v>9.2755776250720304E-2</v>
      </c>
      <c r="R1355" s="17">
        <v>0.20623759403393799</v>
      </c>
      <c r="S1355" s="17">
        <v>3.9157380857525501E-2</v>
      </c>
      <c r="T1355" s="17">
        <v>4.47427399064078E-2</v>
      </c>
      <c r="U1355" s="17">
        <v>0.197340430015534</v>
      </c>
      <c r="V1355" s="17">
        <v>0.12355193914990099</v>
      </c>
      <c r="W1355" s="17">
        <v>8.8058051351615901E-2</v>
      </c>
      <c r="X1355" s="17">
        <v>0.160179883642182</v>
      </c>
      <c r="Y1355" s="17">
        <v>7.4842093385013797E-2</v>
      </c>
      <c r="Z1355" s="17">
        <v>0.120115701211</v>
      </c>
      <c r="AA1355" s="17">
        <v>6.4652098311294204E-2</v>
      </c>
      <c r="AB1355" s="17">
        <v>6.5574791334839996E-2</v>
      </c>
      <c r="AC1355" s="17">
        <v>9.5108043344208804E-2</v>
      </c>
      <c r="AD1355" s="17"/>
      <c r="AE1355" s="17">
        <v>4.1758594001027001E-2</v>
      </c>
      <c r="AF1355" s="17">
        <v>0.119149351488355</v>
      </c>
    </row>
    <row r="1356" spans="2:32" x14ac:dyDescent="0.5">
      <c r="C1356" s="17"/>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c r="AC1356" s="17"/>
      <c r="AD1356" s="17"/>
      <c r="AE1356" s="17"/>
      <c r="AF1356" s="17"/>
    </row>
    <row r="1357" spans="2:32" x14ac:dyDescent="0.5">
      <c r="B1357" s="6" t="s">
        <v>519</v>
      </c>
      <c r="C1357" s="17"/>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c r="AC1357" s="17"/>
      <c r="AD1357" s="17"/>
      <c r="AE1357" s="17"/>
      <c r="AF1357" s="17"/>
    </row>
    <row r="1358" spans="2:32" x14ac:dyDescent="0.5">
      <c r="B1358" s="24" t="s">
        <v>57</v>
      </c>
      <c r="C1358" s="17"/>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c r="AC1358" s="17"/>
      <c r="AD1358" s="17"/>
      <c r="AE1358" s="17"/>
      <c r="AF1358" s="17"/>
    </row>
    <row r="1359" spans="2:32" x14ac:dyDescent="0.5">
      <c r="B1359" t="s">
        <v>512</v>
      </c>
      <c r="C1359" s="17">
        <v>5.8956778825635998E-2</v>
      </c>
      <c r="D1359" s="17">
        <v>8.4583793452869996E-2</v>
      </c>
      <c r="E1359" s="17">
        <v>3.4703812063973501E-2</v>
      </c>
      <c r="F1359" s="17"/>
      <c r="G1359" s="17">
        <v>0.111210332315109</v>
      </c>
      <c r="H1359" s="17">
        <v>7.1834286886416202E-2</v>
      </c>
      <c r="I1359" s="17">
        <v>7.7975232771247002E-2</v>
      </c>
      <c r="J1359" s="17">
        <v>4.9968039189332999E-2</v>
      </c>
      <c r="K1359" s="17">
        <v>5.0608324863788599E-2</v>
      </c>
      <c r="L1359" s="17">
        <v>3.4687425378331201E-2</v>
      </c>
      <c r="M1359" s="17"/>
      <c r="N1359" s="17">
        <v>5.42486785142305E-2</v>
      </c>
      <c r="O1359" s="17">
        <v>3.0813321887574598E-2</v>
      </c>
      <c r="P1359" s="17">
        <v>0.11904529384082201</v>
      </c>
      <c r="Q1359" s="17">
        <v>3.09328809599363E-2</v>
      </c>
      <c r="R1359" s="17">
        <v>0</v>
      </c>
      <c r="S1359" s="17">
        <v>7.5953970489114495E-2</v>
      </c>
      <c r="T1359" s="17">
        <v>7.1020642354580998E-2</v>
      </c>
      <c r="U1359" s="17">
        <v>0.13671671106480299</v>
      </c>
      <c r="V1359" s="17">
        <v>6.9830465064061903E-2</v>
      </c>
      <c r="W1359" s="17">
        <v>5.1116543148818402E-2</v>
      </c>
      <c r="X1359" s="17">
        <v>1.6770248200354301E-2</v>
      </c>
      <c r="Y1359" s="17">
        <v>8.4418386220739897E-2</v>
      </c>
      <c r="Z1359" s="17">
        <v>3.6828539523204203E-2</v>
      </c>
      <c r="AA1359" s="17">
        <v>3.5088258809788102E-2</v>
      </c>
      <c r="AB1359" s="17">
        <v>0.14749911210946201</v>
      </c>
      <c r="AC1359" s="17">
        <v>0.13582388443545501</v>
      </c>
      <c r="AD1359" s="17"/>
      <c r="AE1359" s="17">
        <v>5.7998343071901298E-2</v>
      </c>
      <c r="AF1359" s="17">
        <v>5.9393446061325898E-2</v>
      </c>
    </row>
    <row r="1360" spans="2:32" x14ac:dyDescent="0.5">
      <c r="B1360" t="s">
        <v>513</v>
      </c>
      <c r="C1360" s="17">
        <v>0.27782023479022799</v>
      </c>
      <c r="D1360" s="17">
        <v>0.29709979395368002</v>
      </c>
      <c r="E1360" s="17">
        <v>0.26043829523291101</v>
      </c>
      <c r="F1360" s="17"/>
      <c r="G1360" s="17">
        <v>0.23039985829477</v>
      </c>
      <c r="H1360" s="17">
        <v>0.34846063733207999</v>
      </c>
      <c r="I1360" s="17">
        <v>0.35859000107203898</v>
      </c>
      <c r="J1360" s="17">
        <v>0.29034531674289399</v>
      </c>
      <c r="K1360" s="17">
        <v>0.223405371896683</v>
      </c>
      <c r="L1360" s="17">
        <v>0.23756263566385799</v>
      </c>
      <c r="M1360" s="17"/>
      <c r="N1360" s="17">
        <v>0.29281063084515202</v>
      </c>
      <c r="O1360" s="17">
        <v>0.37085646242700099</v>
      </c>
      <c r="P1360" s="17">
        <v>0.20563043110910401</v>
      </c>
      <c r="Q1360" s="17">
        <v>0.12652891036147099</v>
      </c>
      <c r="R1360" s="17">
        <v>0.19411248845566201</v>
      </c>
      <c r="S1360" s="17">
        <v>0.19326649086244799</v>
      </c>
      <c r="T1360" s="17">
        <v>0.34175387371256699</v>
      </c>
      <c r="U1360" s="17">
        <v>0.242679654665968</v>
      </c>
      <c r="V1360" s="17">
        <v>0.27110276315910797</v>
      </c>
      <c r="W1360" s="17">
        <v>0.27367979983895102</v>
      </c>
      <c r="X1360" s="17">
        <v>0.18927162161686101</v>
      </c>
      <c r="Y1360" s="17">
        <v>0.387403332810213</v>
      </c>
      <c r="Z1360" s="17">
        <v>0.160973467424325</v>
      </c>
      <c r="AA1360" s="17">
        <v>0.28593903650339803</v>
      </c>
      <c r="AB1360" s="17">
        <v>0.23068666766067</v>
      </c>
      <c r="AC1360" s="17">
        <v>0.31894502856551998</v>
      </c>
      <c r="AD1360" s="17"/>
      <c r="AE1360" s="17">
        <v>0.36763757478569498</v>
      </c>
      <c r="AF1360" s="17">
        <v>0.23689908862053199</v>
      </c>
    </row>
    <row r="1361" spans="2:32" x14ac:dyDescent="0.5">
      <c r="B1361" t="s">
        <v>514</v>
      </c>
      <c r="C1361" s="17">
        <v>0.29057629606248803</v>
      </c>
      <c r="D1361" s="17">
        <v>0.25575532830824999</v>
      </c>
      <c r="E1361" s="17">
        <v>0.32490192044097099</v>
      </c>
      <c r="F1361" s="17"/>
      <c r="G1361" s="17">
        <v>0.34033694429246503</v>
      </c>
      <c r="H1361" s="17">
        <v>0.29345656119643498</v>
      </c>
      <c r="I1361" s="17">
        <v>0.28636523011183601</v>
      </c>
      <c r="J1361" s="17">
        <v>0.26732374588351199</v>
      </c>
      <c r="K1361" s="17">
        <v>0.29916935690081697</v>
      </c>
      <c r="L1361" s="17">
        <v>0.28321494218952997</v>
      </c>
      <c r="M1361" s="17"/>
      <c r="N1361" s="17">
        <v>0.31186218243753699</v>
      </c>
      <c r="O1361" s="17">
        <v>0.25811498275887201</v>
      </c>
      <c r="P1361" s="17">
        <v>0.29093921772910902</v>
      </c>
      <c r="Q1361" s="17">
        <v>0.32166138025624802</v>
      </c>
      <c r="R1361" s="17">
        <v>0.40118950879373799</v>
      </c>
      <c r="S1361" s="17">
        <v>0.43406429053021001</v>
      </c>
      <c r="T1361" s="17">
        <v>0.29050481867995598</v>
      </c>
      <c r="U1361" s="17">
        <v>0.13498161072699599</v>
      </c>
      <c r="V1361" s="17">
        <v>0.26590087945547197</v>
      </c>
      <c r="W1361" s="17">
        <v>0.25187087834459099</v>
      </c>
      <c r="X1361" s="17">
        <v>0.36699729593887498</v>
      </c>
      <c r="Y1361" s="17">
        <v>0</v>
      </c>
      <c r="Z1361" s="17">
        <v>0.41254310911924202</v>
      </c>
      <c r="AA1361" s="17">
        <v>0.42044131992811301</v>
      </c>
      <c r="AB1361" s="17">
        <v>0.35808329846248299</v>
      </c>
      <c r="AC1361" s="17">
        <v>0.25189229616221898</v>
      </c>
      <c r="AD1361" s="17"/>
      <c r="AE1361" s="17">
        <v>0.29400549349014699</v>
      </c>
      <c r="AF1361" s="17">
        <v>0.28901393973809603</v>
      </c>
    </row>
    <row r="1362" spans="2:32" x14ac:dyDescent="0.5">
      <c r="B1362" t="s">
        <v>515</v>
      </c>
      <c r="C1362" s="17">
        <v>0.17817665829826501</v>
      </c>
      <c r="D1362" s="17">
        <v>0.190617655721178</v>
      </c>
      <c r="E1362" s="17">
        <v>0.16695611709307101</v>
      </c>
      <c r="F1362" s="17"/>
      <c r="G1362" s="17">
        <v>0.17935218611246401</v>
      </c>
      <c r="H1362" s="17">
        <v>0.186980834449296</v>
      </c>
      <c r="I1362" s="17">
        <v>0.10186487733691101</v>
      </c>
      <c r="J1362" s="17">
        <v>0.16363429497125601</v>
      </c>
      <c r="K1362" s="17">
        <v>0.19599024786611899</v>
      </c>
      <c r="L1362" s="17">
        <v>0.21266072230168301</v>
      </c>
      <c r="M1362" s="17"/>
      <c r="N1362" s="17">
        <v>0.15297256270401199</v>
      </c>
      <c r="O1362" s="17">
        <v>0.17835326345716301</v>
      </c>
      <c r="P1362" s="17">
        <v>0.208683905772023</v>
      </c>
      <c r="Q1362" s="17">
        <v>0.225694944183982</v>
      </c>
      <c r="R1362" s="17">
        <v>9.6704822806779306E-2</v>
      </c>
      <c r="S1362" s="17">
        <v>0.15290001375694101</v>
      </c>
      <c r="T1362" s="17">
        <v>0.157043447583572</v>
      </c>
      <c r="U1362" s="17">
        <v>0.219567653238948</v>
      </c>
      <c r="V1362" s="17">
        <v>0.18879672459890501</v>
      </c>
      <c r="W1362" s="17">
        <v>0.206141844661233</v>
      </c>
      <c r="X1362" s="17">
        <v>0.135771652697395</v>
      </c>
      <c r="Y1362" s="17">
        <v>0.16218106514194899</v>
      </c>
      <c r="Z1362" s="17">
        <v>0.17425157741032399</v>
      </c>
      <c r="AA1362" s="17">
        <v>0.102339501153675</v>
      </c>
      <c r="AB1362" s="17">
        <v>0.16295589312416001</v>
      </c>
      <c r="AC1362" s="17">
        <v>0.198230747492597</v>
      </c>
      <c r="AD1362" s="17"/>
      <c r="AE1362" s="17">
        <v>0.15286715761533101</v>
      </c>
      <c r="AF1362" s="17">
        <v>0.18970776996312499</v>
      </c>
    </row>
    <row r="1363" spans="2:32" x14ac:dyDescent="0.5">
      <c r="B1363" t="s">
        <v>516</v>
      </c>
      <c r="C1363" s="17">
        <v>9.4060243888635597E-2</v>
      </c>
      <c r="D1363" s="17">
        <v>9.6792936531803306E-2</v>
      </c>
      <c r="E1363" s="17">
        <v>8.8098522726303696E-2</v>
      </c>
      <c r="F1363" s="17"/>
      <c r="G1363" s="17">
        <v>4.2561365025271199E-2</v>
      </c>
      <c r="H1363" s="17">
        <v>5.1430839885503801E-2</v>
      </c>
      <c r="I1363" s="17">
        <v>8.1068772856327895E-2</v>
      </c>
      <c r="J1363" s="17">
        <v>0.118035906823305</v>
      </c>
      <c r="K1363" s="17">
        <v>0.119876355827677</v>
      </c>
      <c r="L1363" s="17">
        <v>0.110151083620404</v>
      </c>
      <c r="M1363" s="17"/>
      <c r="N1363" s="17">
        <v>9.5382167690437294E-2</v>
      </c>
      <c r="O1363" s="17">
        <v>7.1042051665494502E-2</v>
      </c>
      <c r="P1363" s="17">
        <v>9.5431714035704093E-2</v>
      </c>
      <c r="Q1363" s="17">
        <v>0.20242610798764199</v>
      </c>
      <c r="R1363" s="17">
        <v>0.101755585909883</v>
      </c>
      <c r="S1363" s="17">
        <v>6.9135829209962002E-2</v>
      </c>
      <c r="T1363" s="17">
        <v>8.3367172849797902E-2</v>
      </c>
      <c r="U1363" s="17">
        <v>8.8137530273072501E-2</v>
      </c>
      <c r="V1363" s="17">
        <v>6.5647799828206094E-2</v>
      </c>
      <c r="W1363" s="17">
        <v>0.123770620540472</v>
      </c>
      <c r="X1363" s="17">
        <v>0.111340896251892</v>
      </c>
      <c r="Y1363" s="17">
        <v>0.29115512244208402</v>
      </c>
      <c r="Z1363" s="17">
        <v>9.5287605311905693E-2</v>
      </c>
      <c r="AA1363" s="17">
        <v>5.9770314073705602E-2</v>
      </c>
      <c r="AB1363" s="17">
        <v>3.5200237308384799E-2</v>
      </c>
      <c r="AC1363" s="17">
        <v>0</v>
      </c>
      <c r="AD1363" s="17"/>
      <c r="AE1363" s="17">
        <v>7.5760333078771794E-2</v>
      </c>
      <c r="AF1363" s="17">
        <v>0.102397757838399</v>
      </c>
    </row>
    <row r="1364" spans="2:32" x14ac:dyDescent="0.5">
      <c r="B1364" t="s">
        <v>87</v>
      </c>
      <c r="C1364" s="17">
        <v>0.10040978813474701</v>
      </c>
      <c r="D1364" s="17">
        <v>7.5150492032218297E-2</v>
      </c>
      <c r="E1364" s="17">
        <v>0.12490133244276901</v>
      </c>
      <c r="F1364" s="17"/>
      <c r="G1364" s="17">
        <v>9.61393139599208E-2</v>
      </c>
      <c r="H1364" s="17">
        <v>4.7836840250268797E-2</v>
      </c>
      <c r="I1364" s="17">
        <v>9.41358858516394E-2</v>
      </c>
      <c r="J1364" s="17">
        <v>0.110692696389701</v>
      </c>
      <c r="K1364" s="17">
        <v>0.110950342644916</v>
      </c>
      <c r="L1364" s="17">
        <v>0.121723190846194</v>
      </c>
      <c r="M1364" s="17"/>
      <c r="N1364" s="17">
        <v>9.2723777808630906E-2</v>
      </c>
      <c r="O1364" s="17">
        <v>9.0819917803895103E-2</v>
      </c>
      <c r="P1364" s="17">
        <v>8.0269437513236702E-2</v>
      </c>
      <c r="Q1364" s="17">
        <v>9.2755776250720304E-2</v>
      </c>
      <c r="R1364" s="17">
        <v>0.20623759403393799</v>
      </c>
      <c r="S1364" s="17">
        <v>7.4679405151324499E-2</v>
      </c>
      <c r="T1364" s="17">
        <v>5.6310044819525402E-2</v>
      </c>
      <c r="U1364" s="17">
        <v>0.17791684003021299</v>
      </c>
      <c r="V1364" s="17">
        <v>0.13872136789424699</v>
      </c>
      <c r="W1364" s="17">
        <v>9.3420313465934393E-2</v>
      </c>
      <c r="X1364" s="17">
        <v>0.17984828529462299</v>
      </c>
      <c r="Y1364" s="17">
        <v>7.4842093385013797E-2</v>
      </c>
      <c r="Z1364" s="17">
        <v>0.120115701211</v>
      </c>
      <c r="AA1364" s="17">
        <v>9.6421569531320694E-2</v>
      </c>
      <c r="AB1364" s="17">
        <v>6.5574791334839996E-2</v>
      </c>
      <c r="AC1364" s="17">
        <v>9.5108043344208804E-2</v>
      </c>
      <c r="AD1364" s="17"/>
      <c r="AE1364" s="17">
        <v>5.1731097958153699E-2</v>
      </c>
      <c r="AF1364" s="17">
        <v>0.122587997778522</v>
      </c>
    </row>
    <row r="1365" spans="2:32" x14ac:dyDescent="0.5">
      <c r="C1365" s="17"/>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c r="AC1365" s="17"/>
      <c r="AD1365" s="17"/>
      <c r="AE1365" s="17"/>
      <c r="AF1365" s="17"/>
    </row>
    <row r="1366" spans="2:32" x14ac:dyDescent="0.5">
      <c r="B1366" s="6" t="s">
        <v>520</v>
      </c>
      <c r="C1366" s="17"/>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c r="AC1366" s="17"/>
      <c r="AD1366" s="17"/>
      <c r="AE1366" s="17"/>
      <c r="AF1366" s="17"/>
    </row>
    <row r="1367" spans="2:32" x14ac:dyDescent="0.5">
      <c r="B1367" s="24" t="s">
        <v>57</v>
      </c>
      <c r="C1367" s="17"/>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c r="AC1367" s="17"/>
      <c r="AD1367" s="17"/>
      <c r="AE1367" s="17"/>
      <c r="AF1367" s="17"/>
    </row>
    <row r="1368" spans="2:32" x14ac:dyDescent="0.5">
      <c r="B1368" t="s">
        <v>512</v>
      </c>
      <c r="C1368" s="17">
        <v>5.1552116737326403E-2</v>
      </c>
      <c r="D1368" s="17">
        <v>7.7732040496297394E-2</v>
      </c>
      <c r="E1368" s="17">
        <v>2.67437796430543E-2</v>
      </c>
      <c r="F1368" s="17"/>
      <c r="G1368" s="17">
        <v>0.13326183843481601</v>
      </c>
      <c r="H1368" s="17">
        <v>6.2457014327335497E-2</v>
      </c>
      <c r="I1368" s="17">
        <v>7.2871827738739403E-2</v>
      </c>
      <c r="J1368" s="17">
        <v>2.5909217449462601E-2</v>
      </c>
      <c r="K1368" s="17">
        <v>5.7072869424544398E-2</v>
      </c>
      <c r="L1368" s="17">
        <v>1.80395250861436E-2</v>
      </c>
      <c r="M1368" s="17"/>
      <c r="N1368" s="17">
        <v>6.4802932628778107E-2</v>
      </c>
      <c r="O1368" s="17">
        <v>5.96493108545691E-2</v>
      </c>
      <c r="P1368" s="17">
        <v>8.0738977695012107E-2</v>
      </c>
      <c r="Q1368" s="17">
        <v>3.09328809599363E-2</v>
      </c>
      <c r="R1368" s="17">
        <v>0</v>
      </c>
      <c r="S1368" s="17">
        <v>4.0431946195315399E-2</v>
      </c>
      <c r="T1368" s="17">
        <v>4.8223279897989801E-2</v>
      </c>
      <c r="U1368" s="17">
        <v>9.6649081892917599E-2</v>
      </c>
      <c r="V1368" s="17">
        <v>2.5395598087176102E-2</v>
      </c>
      <c r="W1368" s="17">
        <v>2.9992992305747999E-2</v>
      </c>
      <c r="X1368" s="17">
        <v>5.4845826938056202E-2</v>
      </c>
      <c r="Y1368" s="17">
        <v>8.4418386220739897E-2</v>
      </c>
      <c r="Z1368" s="17">
        <v>3.7773058877859103E-2</v>
      </c>
      <c r="AA1368" s="17">
        <v>6.5969103335394602E-2</v>
      </c>
      <c r="AB1368" s="17">
        <v>7.7949549880111796E-2</v>
      </c>
      <c r="AC1368" s="17">
        <v>0.14066743623286801</v>
      </c>
      <c r="AD1368" s="17"/>
      <c r="AE1368" s="17">
        <v>6.1139109632645502E-2</v>
      </c>
      <c r="AF1368" s="17">
        <v>4.71842437005945E-2</v>
      </c>
    </row>
    <row r="1369" spans="2:32" x14ac:dyDescent="0.5">
      <c r="B1369" t="s">
        <v>513</v>
      </c>
      <c r="C1369" s="17">
        <v>0.17153432202566499</v>
      </c>
      <c r="D1369" s="17">
        <v>0.18867976606346901</v>
      </c>
      <c r="E1369" s="17">
        <v>0.155796945933908</v>
      </c>
      <c r="F1369" s="17"/>
      <c r="G1369" s="17">
        <v>0.18215595500606199</v>
      </c>
      <c r="H1369" s="17">
        <v>0.22459077257208199</v>
      </c>
      <c r="I1369" s="17">
        <v>0.27018251988605402</v>
      </c>
      <c r="J1369" s="17">
        <v>0.20311914985198901</v>
      </c>
      <c r="K1369" s="17">
        <v>9.7693452229920402E-2</v>
      </c>
      <c r="L1369" s="17">
        <v>0.113201595109856</v>
      </c>
      <c r="M1369" s="17"/>
      <c r="N1369" s="17">
        <v>0.18489382997673701</v>
      </c>
      <c r="O1369" s="17">
        <v>0.225140346749125</v>
      </c>
      <c r="P1369" s="17">
        <v>0.14528754693443999</v>
      </c>
      <c r="Q1369" s="17">
        <v>8.9799957883825901E-2</v>
      </c>
      <c r="R1369" s="17">
        <v>0</v>
      </c>
      <c r="S1369" s="17">
        <v>0.152834544667133</v>
      </c>
      <c r="T1369" s="17">
        <v>0.23350161672332601</v>
      </c>
      <c r="U1369" s="17">
        <v>0.23832898881665501</v>
      </c>
      <c r="V1369" s="17">
        <v>0.106093339767075</v>
      </c>
      <c r="W1369" s="17">
        <v>0.18096897415906099</v>
      </c>
      <c r="X1369" s="17">
        <v>0.106365910709926</v>
      </c>
      <c r="Y1369" s="17">
        <v>0.15512091678745801</v>
      </c>
      <c r="Z1369" s="17">
        <v>9.2635544797199695E-2</v>
      </c>
      <c r="AA1369" s="17">
        <v>0.21699548126680299</v>
      </c>
      <c r="AB1369" s="17">
        <v>0.13930811430192699</v>
      </c>
      <c r="AC1369" s="17">
        <v>0.19450775981801599</v>
      </c>
      <c r="AD1369" s="17"/>
      <c r="AE1369" s="17">
        <v>0.214440317279397</v>
      </c>
      <c r="AF1369" s="17">
        <v>0.151986175716468</v>
      </c>
    </row>
    <row r="1370" spans="2:32" x14ac:dyDescent="0.5">
      <c r="B1370" t="s">
        <v>514</v>
      </c>
      <c r="C1370" s="17">
        <v>0.29748420432591799</v>
      </c>
      <c r="D1370" s="17">
        <v>0.28041779890812601</v>
      </c>
      <c r="E1370" s="17">
        <v>0.31488163453548601</v>
      </c>
      <c r="F1370" s="17"/>
      <c r="G1370" s="17">
        <v>0.33499940068855599</v>
      </c>
      <c r="H1370" s="17">
        <v>0.346893035441731</v>
      </c>
      <c r="I1370" s="17">
        <v>0.279230103516592</v>
      </c>
      <c r="J1370" s="17">
        <v>0.30890879390134102</v>
      </c>
      <c r="K1370" s="17">
        <v>0.24812581438560599</v>
      </c>
      <c r="L1370" s="17">
        <v>0.29396308239512903</v>
      </c>
      <c r="M1370" s="17"/>
      <c r="N1370" s="17">
        <v>0.31943725280252699</v>
      </c>
      <c r="O1370" s="17">
        <v>0.26904110346349502</v>
      </c>
      <c r="P1370" s="17">
        <v>0.193125826617917</v>
      </c>
      <c r="Q1370" s="17">
        <v>0.296752461996387</v>
      </c>
      <c r="R1370" s="17">
        <v>0.394707242852531</v>
      </c>
      <c r="S1370" s="17">
        <v>0.39732255969687502</v>
      </c>
      <c r="T1370" s="17">
        <v>0.22076474338027899</v>
      </c>
      <c r="U1370" s="17">
        <v>0.13332129245251501</v>
      </c>
      <c r="V1370" s="17">
        <v>0.33177199774372901</v>
      </c>
      <c r="W1370" s="17">
        <v>0.30513748144296499</v>
      </c>
      <c r="X1370" s="17">
        <v>0.32679067245982502</v>
      </c>
      <c r="Y1370" s="17">
        <v>0.23228241602275501</v>
      </c>
      <c r="Z1370" s="17">
        <v>0.35486500547236</v>
      </c>
      <c r="AA1370" s="17">
        <v>0.373905006388706</v>
      </c>
      <c r="AB1370" s="17">
        <v>0.37667197991483498</v>
      </c>
      <c r="AC1370" s="17">
        <v>0.25784243022858599</v>
      </c>
      <c r="AD1370" s="17"/>
      <c r="AE1370" s="17">
        <v>0.29796656997572601</v>
      </c>
      <c r="AF1370" s="17">
        <v>0.29726443656989199</v>
      </c>
    </row>
    <row r="1371" spans="2:32" x14ac:dyDescent="0.5">
      <c r="B1371" t="s">
        <v>515</v>
      </c>
      <c r="C1371" s="17">
        <v>0.23889829352008499</v>
      </c>
      <c r="D1371" s="17">
        <v>0.24053230215084501</v>
      </c>
      <c r="E1371" s="17">
        <v>0.23822199043621001</v>
      </c>
      <c r="F1371" s="17"/>
      <c r="G1371" s="17">
        <v>0.173708824435512</v>
      </c>
      <c r="H1371" s="17">
        <v>0.248178662671593</v>
      </c>
      <c r="I1371" s="17">
        <v>0.163048163101218</v>
      </c>
      <c r="J1371" s="17">
        <v>0.18979304818758</v>
      </c>
      <c r="K1371" s="17">
        <v>0.30873805726026998</v>
      </c>
      <c r="L1371" s="17">
        <v>0.28080209012298502</v>
      </c>
      <c r="M1371" s="17"/>
      <c r="N1371" s="17">
        <v>0.22709395204605601</v>
      </c>
      <c r="O1371" s="17">
        <v>0.21820407015885601</v>
      </c>
      <c r="P1371" s="17">
        <v>0.22916659981797799</v>
      </c>
      <c r="Q1371" s="17">
        <v>0.25553406914666299</v>
      </c>
      <c r="R1371" s="17">
        <v>0.18776680597648901</v>
      </c>
      <c r="S1371" s="17">
        <v>0.18478668148701299</v>
      </c>
      <c r="T1371" s="17">
        <v>0.27720825949868499</v>
      </c>
      <c r="U1371" s="17">
        <v>0.29714375077023503</v>
      </c>
      <c r="V1371" s="17">
        <v>0.28445144242785098</v>
      </c>
      <c r="W1371" s="17">
        <v>0.23078788032905601</v>
      </c>
      <c r="X1371" s="17">
        <v>0.239583425125553</v>
      </c>
      <c r="Y1371" s="17">
        <v>0.16218106514194899</v>
      </c>
      <c r="Z1371" s="17">
        <v>0.263367063563471</v>
      </c>
      <c r="AA1371" s="17">
        <v>0.155169054184044</v>
      </c>
      <c r="AB1371" s="17">
        <v>0.30529532725990199</v>
      </c>
      <c r="AC1371" s="17">
        <v>0.211523691174196</v>
      </c>
      <c r="AD1371" s="17"/>
      <c r="AE1371" s="17">
        <v>0.25274526462441299</v>
      </c>
      <c r="AF1371" s="17">
        <v>0.232589557048972</v>
      </c>
    </row>
    <row r="1372" spans="2:32" x14ac:dyDescent="0.5">
      <c r="B1372" t="s">
        <v>516</v>
      </c>
      <c r="C1372" s="17">
        <v>0.14334047163132399</v>
      </c>
      <c r="D1372" s="17">
        <v>0.14574550441779099</v>
      </c>
      <c r="E1372" s="17">
        <v>0.13787398503837101</v>
      </c>
      <c r="F1372" s="17"/>
      <c r="G1372" s="17">
        <v>8.48783881387003E-2</v>
      </c>
      <c r="H1372" s="17">
        <v>7.0043674736989206E-2</v>
      </c>
      <c r="I1372" s="17">
        <v>0.13001194461000501</v>
      </c>
      <c r="J1372" s="17">
        <v>0.166882620953125</v>
      </c>
      <c r="K1372" s="17">
        <v>0.17704328811212</v>
      </c>
      <c r="L1372" s="17">
        <v>0.17433049913784401</v>
      </c>
      <c r="M1372" s="17"/>
      <c r="N1372" s="17">
        <v>0.11994525975725701</v>
      </c>
      <c r="O1372" s="17">
        <v>0.11823067963282401</v>
      </c>
      <c r="P1372" s="17">
        <v>0.228717862805074</v>
      </c>
      <c r="Q1372" s="17">
        <v>0.23422485376246799</v>
      </c>
      <c r="R1372" s="17">
        <v>0.211288357137042</v>
      </c>
      <c r="S1372" s="17">
        <v>0.14994486280233901</v>
      </c>
      <c r="T1372" s="17">
        <v>0.17555936059331201</v>
      </c>
      <c r="U1372" s="17">
        <v>9.4231862796628499E-2</v>
      </c>
      <c r="V1372" s="17">
        <v>0.12873568282426801</v>
      </c>
      <c r="W1372" s="17">
        <v>0.17440390162848601</v>
      </c>
      <c r="X1372" s="17">
        <v>0.11125801592510901</v>
      </c>
      <c r="Y1372" s="17">
        <v>0.29115512244208402</v>
      </c>
      <c r="Z1372" s="17">
        <v>0.146084475642974</v>
      </c>
      <c r="AA1372" s="17">
        <v>9.1539785293732107E-2</v>
      </c>
      <c r="AB1372" s="17">
        <v>3.5200237308384799E-2</v>
      </c>
      <c r="AC1372" s="17">
        <v>6.2911400979132504E-2</v>
      </c>
      <c r="AD1372" s="17"/>
      <c r="AE1372" s="17">
        <v>0.119863785507922</v>
      </c>
      <c r="AF1372" s="17">
        <v>0.15403654551287499</v>
      </c>
    </row>
    <row r="1373" spans="2:32" x14ac:dyDescent="0.5">
      <c r="B1373" t="s">
        <v>87</v>
      </c>
      <c r="C1373" s="17">
        <v>9.7190591759681894E-2</v>
      </c>
      <c r="D1373" s="17">
        <v>6.6892587963472097E-2</v>
      </c>
      <c r="E1373" s="17">
        <v>0.12648166441297101</v>
      </c>
      <c r="F1373" s="17"/>
      <c r="G1373" s="17">
        <v>9.0995593296352997E-2</v>
      </c>
      <c r="H1373" s="17">
        <v>4.7836840250268797E-2</v>
      </c>
      <c r="I1373" s="17">
        <v>8.46554411473915E-2</v>
      </c>
      <c r="J1373" s="17">
        <v>0.10538716965650299</v>
      </c>
      <c r="K1373" s="17">
        <v>0.111326518587539</v>
      </c>
      <c r="L1373" s="17">
        <v>0.119663208148042</v>
      </c>
      <c r="M1373" s="17"/>
      <c r="N1373" s="17">
        <v>8.3826772788644893E-2</v>
      </c>
      <c r="O1373" s="17">
        <v>0.109734489141132</v>
      </c>
      <c r="P1373" s="17">
        <v>0.122963186129579</v>
      </c>
      <c r="Q1373" s="17">
        <v>9.2755776250720304E-2</v>
      </c>
      <c r="R1373" s="17">
        <v>0.20623759403393799</v>
      </c>
      <c r="S1373" s="17">
        <v>7.4679405151324499E-2</v>
      </c>
      <c r="T1373" s="17">
        <v>4.47427399064078E-2</v>
      </c>
      <c r="U1373" s="17">
        <v>0.14032502327104801</v>
      </c>
      <c r="V1373" s="17">
        <v>0.12355193914990099</v>
      </c>
      <c r="W1373" s="17">
        <v>7.87087701346839E-2</v>
      </c>
      <c r="X1373" s="17">
        <v>0.16115614884153101</v>
      </c>
      <c r="Y1373" s="17">
        <v>7.4842093385013797E-2</v>
      </c>
      <c r="Z1373" s="17">
        <v>0.10527485164613599</v>
      </c>
      <c r="AA1373" s="17">
        <v>9.6421569531320694E-2</v>
      </c>
      <c r="AB1373" s="17">
        <v>6.5574791334839996E-2</v>
      </c>
      <c r="AC1373" s="17">
        <v>0.132547281567202</v>
      </c>
      <c r="AD1373" s="17"/>
      <c r="AE1373" s="17">
        <v>5.3844952979897498E-2</v>
      </c>
      <c r="AF1373" s="17">
        <v>0.116939041451199</v>
      </c>
    </row>
    <row r="1374" spans="2:32" x14ac:dyDescent="0.5">
      <c r="C1374" s="17"/>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c r="AC1374" s="17"/>
      <c r="AD1374" s="17"/>
      <c r="AE1374" s="17"/>
      <c r="AF1374" s="17"/>
    </row>
    <row r="1375" spans="2:32" x14ac:dyDescent="0.5">
      <c r="B1375" s="6" t="s">
        <v>521</v>
      </c>
      <c r="C1375" s="17"/>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c r="AC1375" s="17"/>
      <c r="AD1375" s="17"/>
      <c r="AE1375" s="17"/>
      <c r="AF1375" s="17"/>
    </row>
    <row r="1376" spans="2:32" x14ac:dyDescent="0.5">
      <c r="B1376" s="24" t="s">
        <v>57</v>
      </c>
      <c r="C1376" s="17"/>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c r="AC1376" s="17"/>
      <c r="AD1376" s="17"/>
      <c r="AE1376" s="17"/>
      <c r="AF1376" s="17"/>
    </row>
    <row r="1377" spans="2:32" x14ac:dyDescent="0.5">
      <c r="B1377" t="s">
        <v>512</v>
      </c>
      <c r="C1377" s="17">
        <v>2.8374873449902999E-2</v>
      </c>
      <c r="D1377" s="17">
        <v>4.6618148839020802E-2</v>
      </c>
      <c r="E1377" s="17">
        <v>1.10594443317632E-2</v>
      </c>
      <c r="F1377" s="17"/>
      <c r="G1377" s="17">
        <v>8.2476250094431602E-2</v>
      </c>
      <c r="H1377" s="17">
        <v>5.8299084188815797E-2</v>
      </c>
      <c r="I1377" s="17">
        <v>4.0074800918918199E-2</v>
      </c>
      <c r="J1377" s="17">
        <v>1.10919724717025E-2</v>
      </c>
      <c r="K1377" s="17">
        <v>1.4824354102920399E-2</v>
      </c>
      <c r="L1377" s="17">
        <v>6.68679798821492E-3</v>
      </c>
      <c r="M1377" s="17"/>
      <c r="N1377" s="17">
        <v>1.8337771565434102E-2</v>
      </c>
      <c r="O1377" s="17">
        <v>3.0514164368370601E-2</v>
      </c>
      <c r="P1377" s="17">
        <v>6.4364644114579803E-2</v>
      </c>
      <c r="Q1377" s="17">
        <v>2.7629913588476499E-2</v>
      </c>
      <c r="R1377" s="17">
        <v>0</v>
      </c>
      <c r="S1377" s="17">
        <v>4.0431946195315399E-2</v>
      </c>
      <c r="T1377" s="17">
        <v>0</v>
      </c>
      <c r="U1377" s="17">
        <v>4.8724435358132902E-2</v>
      </c>
      <c r="V1377" s="17">
        <v>0</v>
      </c>
      <c r="W1377" s="17">
        <v>3.4476801082671697E-2</v>
      </c>
      <c r="X1377" s="17">
        <v>3.9370181249882501E-2</v>
      </c>
      <c r="Y1377" s="17">
        <v>8.4418386220739897E-2</v>
      </c>
      <c r="Z1377" s="17">
        <v>0</v>
      </c>
      <c r="AA1377" s="17">
        <v>3.2301902742358703E-2</v>
      </c>
      <c r="AB1377" s="17">
        <v>4.5940323891943302E-2</v>
      </c>
      <c r="AC1377" s="17">
        <v>0.10699453686656001</v>
      </c>
      <c r="AD1377" s="17"/>
      <c r="AE1377" s="17">
        <v>2.4310661968016699E-2</v>
      </c>
      <c r="AF1377" s="17">
        <v>3.0226544765522199E-2</v>
      </c>
    </row>
    <row r="1378" spans="2:32" x14ac:dyDescent="0.5">
      <c r="B1378" t="s">
        <v>513</v>
      </c>
      <c r="C1378" s="17">
        <v>0.119414014215158</v>
      </c>
      <c r="D1378" s="17">
        <v>0.120643355104228</v>
      </c>
      <c r="E1378" s="17">
        <v>0.118681994237077</v>
      </c>
      <c r="F1378" s="17"/>
      <c r="G1378" s="17">
        <v>0.134493845174087</v>
      </c>
      <c r="H1378" s="17">
        <v>0.128946925097846</v>
      </c>
      <c r="I1378" s="17">
        <v>0.227455019430443</v>
      </c>
      <c r="J1378" s="17">
        <v>0.143741998830518</v>
      </c>
      <c r="K1378" s="17">
        <v>6.6730917737957904E-2</v>
      </c>
      <c r="L1378" s="17">
        <v>6.9074444471053306E-2</v>
      </c>
      <c r="M1378" s="17"/>
      <c r="N1378" s="17">
        <v>0.121809439191483</v>
      </c>
      <c r="O1378" s="17">
        <v>0.16157428284033101</v>
      </c>
      <c r="P1378" s="17">
        <v>8.4832642130820493E-2</v>
      </c>
      <c r="Q1378" s="17">
        <v>6.18657619198726E-2</v>
      </c>
      <c r="R1378" s="17">
        <v>0</v>
      </c>
      <c r="S1378" s="17">
        <v>0.11731252037333401</v>
      </c>
      <c r="T1378" s="17">
        <v>0.112600726121022</v>
      </c>
      <c r="U1378" s="17">
        <v>0.31965148037091801</v>
      </c>
      <c r="V1378" s="17">
        <v>9.8307407698840998E-2</v>
      </c>
      <c r="W1378" s="17">
        <v>0.11556333989453201</v>
      </c>
      <c r="X1378" s="17">
        <v>8.1205277894755498E-2</v>
      </c>
      <c r="Y1378" s="17">
        <v>0.14900509583604299</v>
      </c>
      <c r="Z1378" s="17">
        <v>7.2761903391104901E-2</v>
      </c>
      <c r="AA1378" s="17">
        <v>0.138401857661924</v>
      </c>
      <c r="AB1378" s="17">
        <v>0.106171724311657</v>
      </c>
      <c r="AC1378" s="17">
        <v>0.142998697465895</v>
      </c>
      <c r="AD1378" s="17"/>
      <c r="AE1378" s="17">
        <v>0.15242424913322999</v>
      </c>
      <c r="AF1378" s="17">
        <v>0.104374416646953</v>
      </c>
    </row>
    <row r="1379" spans="2:32" x14ac:dyDescent="0.5">
      <c r="B1379" t="s">
        <v>514</v>
      </c>
      <c r="C1379" s="17">
        <v>0.23888665466282999</v>
      </c>
      <c r="D1379" s="17">
        <v>0.242519254437639</v>
      </c>
      <c r="E1379" s="17">
        <v>0.23630186236049</v>
      </c>
      <c r="F1379" s="17"/>
      <c r="G1379" s="17">
        <v>0.33657537054350201</v>
      </c>
      <c r="H1379" s="17">
        <v>0.347093952163194</v>
      </c>
      <c r="I1379" s="17">
        <v>0.18687803090691099</v>
      </c>
      <c r="J1379" s="17">
        <v>0.25542065451205398</v>
      </c>
      <c r="K1379" s="17">
        <v>0.23273686752245701</v>
      </c>
      <c r="L1379" s="17">
        <v>0.16727987651106799</v>
      </c>
      <c r="M1379" s="17"/>
      <c r="N1379" s="17">
        <v>0.28347092573145699</v>
      </c>
      <c r="O1379" s="17">
        <v>0.216662006951226</v>
      </c>
      <c r="P1379" s="17">
        <v>0.19020612908944301</v>
      </c>
      <c r="Q1379" s="17">
        <v>0.23523384908108</v>
      </c>
      <c r="R1379" s="17">
        <v>0.389112165778699</v>
      </c>
      <c r="S1379" s="17">
        <v>0.189573651683758</v>
      </c>
      <c r="T1379" s="17">
        <v>0.23558454221413999</v>
      </c>
      <c r="U1379" s="17">
        <v>8.8902997431316896E-2</v>
      </c>
      <c r="V1379" s="17">
        <v>0.24342928266296099</v>
      </c>
      <c r="W1379" s="17">
        <v>0.21438424207546</v>
      </c>
      <c r="X1379" s="17">
        <v>0.26547940733034098</v>
      </c>
      <c r="Y1379" s="17">
        <v>0.159876217635541</v>
      </c>
      <c r="Z1379" s="17">
        <v>0.30052043703172499</v>
      </c>
      <c r="AA1379" s="17">
        <v>0.33747537182187698</v>
      </c>
      <c r="AB1379" s="17">
        <v>0.30399612841170198</v>
      </c>
      <c r="AC1379" s="17">
        <v>0.21583247008378501</v>
      </c>
      <c r="AD1379" s="17"/>
      <c r="AE1379" s="17">
        <v>0.26301090181511699</v>
      </c>
      <c r="AF1379" s="17">
        <v>0.227895549337261</v>
      </c>
    </row>
    <row r="1380" spans="2:32" x14ac:dyDescent="0.5">
      <c r="B1380" t="s">
        <v>515</v>
      </c>
      <c r="C1380" s="17">
        <v>0.29763076617807999</v>
      </c>
      <c r="D1380" s="17">
        <v>0.31516219542701501</v>
      </c>
      <c r="E1380" s="17">
        <v>0.28199141410367401</v>
      </c>
      <c r="F1380" s="17"/>
      <c r="G1380" s="17">
        <v>0.21772930011575001</v>
      </c>
      <c r="H1380" s="17">
        <v>0.2896187262371</v>
      </c>
      <c r="I1380" s="17">
        <v>0.29526735229295298</v>
      </c>
      <c r="J1380" s="17">
        <v>0.27711031684540299</v>
      </c>
      <c r="K1380" s="17">
        <v>0.30029787440705402</v>
      </c>
      <c r="L1380" s="17">
        <v>0.341516357501021</v>
      </c>
      <c r="M1380" s="17"/>
      <c r="N1380" s="17">
        <v>0.28976389441537098</v>
      </c>
      <c r="O1380" s="17">
        <v>0.30157054021699797</v>
      </c>
      <c r="P1380" s="17">
        <v>0.26961270655841302</v>
      </c>
      <c r="Q1380" s="17">
        <v>0.25925252464644599</v>
      </c>
      <c r="R1380" s="17">
        <v>0.29511746896020302</v>
      </c>
      <c r="S1380" s="17">
        <v>0.27525175314642297</v>
      </c>
      <c r="T1380" s="17">
        <v>0.33808752421006</v>
      </c>
      <c r="U1380" s="17">
        <v>0.18279532436048199</v>
      </c>
      <c r="V1380" s="17">
        <v>0.28277903981388702</v>
      </c>
      <c r="W1380" s="17">
        <v>0.32291913127363098</v>
      </c>
      <c r="X1380" s="17">
        <v>0.23403547702219599</v>
      </c>
      <c r="Y1380" s="17">
        <v>7.8522019338628707E-2</v>
      </c>
      <c r="Z1380" s="17">
        <v>0.31455304103307102</v>
      </c>
      <c r="AA1380" s="17">
        <v>0.30385951294878699</v>
      </c>
      <c r="AB1380" s="17">
        <v>0.40791655743308902</v>
      </c>
      <c r="AC1380" s="17">
        <v>0.27037244007219702</v>
      </c>
      <c r="AD1380" s="17"/>
      <c r="AE1380" s="17">
        <v>0.34134803446311901</v>
      </c>
      <c r="AF1380" s="17">
        <v>0.27771300056932102</v>
      </c>
    </row>
    <row r="1381" spans="2:32" x14ac:dyDescent="0.5">
      <c r="B1381" t="s">
        <v>516</v>
      </c>
      <c r="C1381" s="17">
        <v>0.22264690962573599</v>
      </c>
      <c r="D1381" s="17">
        <v>0.211215476055365</v>
      </c>
      <c r="E1381" s="17">
        <v>0.230686266425664</v>
      </c>
      <c r="F1381" s="17"/>
      <c r="G1381" s="17">
        <v>9.9816070488567499E-2</v>
      </c>
      <c r="H1381" s="17">
        <v>0.12820447206277599</v>
      </c>
      <c r="I1381" s="17">
        <v>0.170809245497343</v>
      </c>
      <c r="J1381" s="17">
        <v>0.19594066575756</v>
      </c>
      <c r="K1381" s="17">
        <v>0.30619980565405502</v>
      </c>
      <c r="L1381" s="17">
        <v>0.306186103276882</v>
      </c>
      <c r="M1381" s="17"/>
      <c r="N1381" s="17">
        <v>0.19318382042854099</v>
      </c>
      <c r="O1381" s="17">
        <v>0.21060619352629301</v>
      </c>
      <c r="P1381" s="17">
        <v>0.310714440593507</v>
      </c>
      <c r="Q1381" s="17">
        <v>0.35398445640171999</v>
      </c>
      <c r="R1381" s="17">
        <v>0.109532771227159</v>
      </c>
      <c r="S1381" s="17">
        <v>0.30275072344984499</v>
      </c>
      <c r="T1381" s="17">
        <v>0.25741716263525199</v>
      </c>
      <c r="U1381" s="17">
        <v>0.219600739208102</v>
      </c>
      <c r="V1381" s="17">
        <v>0.236762901930064</v>
      </c>
      <c r="W1381" s="17">
        <v>0.238814913532512</v>
      </c>
      <c r="X1381" s="17">
        <v>0.19908510600885501</v>
      </c>
      <c r="Y1381" s="17">
        <v>0.45333618758403399</v>
      </c>
      <c r="Z1381" s="17">
        <v>0.187698160846376</v>
      </c>
      <c r="AA1381" s="17">
        <v>9.1539785293732107E-2</v>
      </c>
      <c r="AB1381" s="17">
        <v>7.0400474616769501E-2</v>
      </c>
      <c r="AC1381" s="17">
        <v>0.16869381216735399</v>
      </c>
      <c r="AD1381" s="17"/>
      <c r="AE1381" s="17">
        <v>0.177386517329303</v>
      </c>
      <c r="AF1381" s="17">
        <v>0.24326772882338299</v>
      </c>
    </row>
    <row r="1382" spans="2:32" x14ac:dyDescent="0.5">
      <c r="B1382" t="s">
        <v>87</v>
      </c>
      <c r="C1382" s="17">
        <v>9.30467818682926E-2</v>
      </c>
      <c r="D1382" s="17">
        <v>6.3841570136733305E-2</v>
      </c>
      <c r="E1382" s="17">
        <v>0.12127901854133299</v>
      </c>
      <c r="F1382" s="17"/>
      <c r="G1382" s="17">
        <v>0.128909163583662</v>
      </c>
      <c r="H1382" s="17">
        <v>4.7836840250268797E-2</v>
      </c>
      <c r="I1382" s="17">
        <v>7.9515550953431893E-2</v>
      </c>
      <c r="J1382" s="17">
        <v>0.116694391582762</v>
      </c>
      <c r="K1382" s="17">
        <v>7.9210180575555802E-2</v>
      </c>
      <c r="L1382" s="17">
        <v>0.10925642025176099</v>
      </c>
      <c r="M1382" s="17"/>
      <c r="N1382" s="17">
        <v>9.3434148667712699E-2</v>
      </c>
      <c r="O1382" s="17">
        <v>7.9072812096781298E-2</v>
      </c>
      <c r="P1382" s="17">
        <v>8.0269437513236702E-2</v>
      </c>
      <c r="Q1382" s="17">
        <v>6.2033494362405503E-2</v>
      </c>
      <c r="R1382" s="17">
        <v>0.20623759403393799</v>
      </c>
      <c r="S1382" s="17">
        <v>7.4679405151324499E-2</v>
      </c>
      <c r="T1382" s="17">
        <v>5.6310044819525402E-2</v>
      </c>
      <c r="U1382" s="17">
        <v>0.14032502327104801</v>
      </c>
      <c r="V1382" s="17">
        <v>0.13872136789424699</v>
      </c>
      <c r="W1382" s="17">
        <v>7.3841572141193301E-2</v>
      </c>
      <c r="X1382" s="17">
        <v>0.180824550493971</v>
      </c>
      <c r="Y1382" s="17">
        <v>7.4842093385013797E-2</v>
      </c>
      <c r="Z1382" s="17">
        <v>0.12446645769772301</v>
      </c>
      <c r="AA1382" s="17">
        <v>9.6421569531320694E-2</v>
      </c>
      <c r="AB1382" s="17">
        <v>6.5574791334839996E-2</v>
      </c>
      <c r="AC1382" s="17">
        <v>9.5108043344208804E-2</v>
      </c>
      <c r="AD1382" s="17"/>
      <c r="AE1382" s="17">
        <v>4.15196352912134E-2</v>
      </c>
      <c r="AF1382" s="17">
        <v>0.116522759857559</v>
      </c>
    </row>
    <row r="1383" spans="2:32" x14ac:dyDescent="0.5">
      <c r="C1383" s="17"/>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c r="AC1383" s="17"/>
      <c r="AD1383" s="17"/>
      <c r="AE1383" s="17"/>
      <c r="AF1383" s="17"/>
    </row>
    <row r="1384" spans="2:32" x14ac:dyDescent="0.5">
      <c r="B1384" s="6" t="s">
        <v>528</v>
      </c>
      <c r="C1384" s="17"/>
      <c r="D1384" s="17"/>
      <c r="E1384" s="17"/>
      <c r="F1384" s="17"/>
      <c r="G1384" s="17"/>
      <c r="H1384" s="17"/>
      <c r="I1384" s="17"/>
      <c r="J1384" s="17"/>
      <c r="K1384" s="17"/>
      <c r="L1384" s="17"/>
      <c r="M1384" s="17"/>
      <c r="N1384" s="17"/>
      <c r="O1384" s="17"/>
      <c r="P1384" s="17"/>
      <c r="Q1384" s="17"/>
      <c r="R1384" s="17"/>
      <c r="S1384" s="17"/>
      <c r="T1384" s="17"/>
      <c r="U1384" s="17"/>
      <c r="V1384" s="17"/>
      <c r="W1384" s="17"/>
      <c r="X1384" s="17"/>
      <c r="Y1384" s="17"/>
      <c r="Z1384" s="17"/>
      <c r="AA1384" s="17"/>
      <c r="AB1384" s="17"/>
      <c r="AC1384" s="17"/>
      <c r="AD1384" s="17"/>
      <c r="AE1384" s="17"/>
      <c r="AF1384" s="17"/>
    </row>
    <row r="1385" spans="2:32" x14ac:dyDescent="0.5">
      <c r="B1385" s="24" t="s">
        <v>57</v>
      </c>
      <c r="C1385" s="17"/>
      <c r="D1385" s="17"/>
      <c r="E1385" s="17"/>
      <c r="F1385" s="17"/>
      <c r="G1385" s="17"/>
      <c r="H1385" s="17"/>
      <c r="I1385" s="17"/>
      <c r="J1385" s="17"/>
      <c r="K1385" s="17"/>
      <c r="L1385" s="17"/>
      <c r="M1385" s="17"/>
      <c r="N1385" s="17"/>
      <c r="O1385" s="17"/>
      <c r="P1385" s="17"/>
      <c r="Q1385" s="17"/>
      <c r="R1385" s="17"/>
      <c r="S1385" s="17"/>
      <c r="T1385" s="17"/>
      <c r="U1385" s="17"/>
      <c r="V1385" s="17"/>
      <c r="W1385" s="17"/>
      <c r="X1385" s="17"/>
      <c r="Y1385" s="17"/>
      <c r="Z1385" s="17"/>
      <c r="AA1385" s="17"/>
      <c r="AB1385" s="17"/>
      <c r="AC1385" s="17"/>
      <c r="AD1385" s="17"/>
      <c r="AE1385" s="17"/>
      <c r="AF1385" s="17"/>
    </row>
    <row r="1386" spans="2:32" x14ac:dyDescent="0.5">
      <c r="B1386" t="s">
        <v>522</v>
      </c>
      <c r="C1386" s="17">
        <v>0.58450458099566205</v>
      </c>
      <c r="D1386" s="17">
        <v>0.570828071804381</v>
      </c>
      <c r="E1386" s="17">
        <v>0.59779138050364899</v>
      </c>
      <c r="F1386" s="17"/>
      <c r="G1386" s="17">
        <v>0.60909448387285303</v>
      </c>
      <c r="H1386" s="17">
        <v>0.567813347177207</v>
      </c>
      <c r="I1386" s="17">
        <v>0.50284917305655397</v>
      </c>
      <c r="J1386" s="17">
        <v>0.55501477648751496</v>
      </c>
      <c r="K1386" s="17">
        <v>0.62919004793694999</v>
      </c>
      <c r="L1386" s="17">
        <v>0.61947319096460596</v>
      </c>
      <c r="M1386" s="17"/>
      <c r="N1386" s="17">
        <v>0.47738629954684098</v>
      </c>
      <c r="O1386" s="17">
        <v>0.58711055920942001</v>
      </c>
      <c r="P1386" s="17">
        <v>0.56061545977545502</v>
      </c>
      <c r="Q1386" s="17">
        <v>0.57347323460949895</v>
      </c>
      <c r="R1386" s="17">
        <v>0.48793503803979599</v>
      </c>
      <c r="S1386" s="17">
        <v>0.57117724474625997</v>
      </c>
      <c r="T1386" s="17">
        <v>0.66117994862793295</v>
      </c>
      <c r="U1386" s="17">
        <v>0.68349587126412803</v>
      </c>
      <c r="V1386" s="17">
        <v>0.59011982627438697</v>
      </c>
      <c r="W1386" s="17">
        <v>0.56955470811601405</v>
      </c>
      <c r="X1386" s="17">
        <v>0.65815699453604304</v>
      </c>
      <c r="Y1386" s="17">
        <v>0.60582303098205703</v>
      </c>
      <c r="Z1386" s="17">
        <v>0.60746539920486298</v>
      </c>
      <c r="AA1386" s="17">
        <v>0.67266547879867</v>
      </c>
      <c r="AB1386" s="17">
        <v>0.65106154255660997</v>
      </c>
      <c r="AC1386" s="17">
        <v>0.65252958776935399</v>
      </c>
      <c r="AD1386" s="17"/>
      <c r="AE1386" s="17">
        <v>0.55805282547928603</v>
      </c>
      <c r="AF1386" s="17">
        <v>0.59655610861811603</v>
      </c>
    </row>
    <row r="1387" spans="2:32" x14ac:dyDescent="0.5">
      <c r="B1387" t="s">
        <v>523</v>
      </c>
      <c r="C1387" s="17">
        <v>0.45786841382218202</v>
      </c>
      <c r="D1387" s="17">
        <v>0.49299382096743699</v>
      </c>
      <c r="E1387" s="17">
        <v>0.42408587496751499</v>
      </c>
      <c r="F1387" s="17"/>
      <c r="G1387" s="17">
        <v>0.43721172621505799</v>
      </c>
      <c r="H1387" s="17">
        <v>0.53105146489766397</v>
      </c>
      <c r="I1387" s="17">
        <v>0.37686525870194898</v>
      </c>
      <c r="J1387" s="17">
        <v>0.39153190824857298</v>
      </c>
      <c r="K1387" s="17">
        <v>0.420821296893504</v>
      </c>
      <c r="L1387" s="17">
        <v>0.53616393770641102</v>
      </c>
      <c r="M1387" s="17"/>
      <c r="N1387" s="17">
        <v>0.443854778614241</v>
      </c>
      <c r="O1387" s="17">
        <v>0.42905030464104998</v>
      </c>
      <c r="P1387" s="17">
        <v>0.56325889264281703</v>
      </c>
      <c r="Q1387" s="17">
        <v>0.48324931749123101</v>
      </c>
      <c r="R1387" s="17">
        <v>0.30235034030675201</v>
      </c>
      <c r="S1387" s="17">
        <v>0.428788211447162</v>
      </c>
      <c r="T1387" s="17">
        <v>0.40547842840584902</v>
      </c>
      <c r="U1387" s="17">
        <v>0.45614408920462701</v>
      </c>
      <c r="V1387" s="17">
        <v>0.46531386343439102</v>
      </c>
      <c r="W1387" s="17">
        <v>0.47292205858459702</v>
      </c>
      <c r="X1387" s="17">
        <v>0.49925800996265202</v>
      </c>
      <c r="Y1387" s="17">
        <v>0.61453559125148904</v>
      </c>
      <c r="Z1387" s="17">
        <v>0.46256438583978798</v>
      </c>
      <c r="AA1387" s="17">
        <v>0.58975953211273802</v>
      </c>
      <c r="AB1387" s="17">
        <v>0.26773132736953298</v>
      </c>
      <c r="AC1387" s="17">
        <v>0.53673821051826098</v>
      </c>
      <c r="AD1387" s="17"/>
      <c r="AE1387" s="17">
        <v>0.51121778717142496</v>
      </c>
      <c r="AF1387" s="17">
        <v>0.43356222188868399</v>
      </c>
    </row>
    <row r="1388" spans="2:32" x14ac:dyDescent="0.5">
      <c r="B1388" t="s">
        <v>524</v>
      </c>
      <c r="C1388" s="17">
        <v>0.36940285911533299</v>
      </c>
      <c r="D1388" s="17">
        <v>0.35409088664160698</v>
      </c>
      <c r="E1388" s="17">
        <v>0.38539111223285699</v>
      </c>
      <c r="F1388" s="17"/>
      <c r="G1388" s="17">
        <v>0.37461345574854199</v>
      </c>
      <c r="H1388" s="17">
        <v>0.34420709910691999</v>
      </c>
      <c r="I1388" s="17">
        <v>0.30295538017302398</v>
      </c>
      <c r="J1388" s="17">
        <v>0.37577508156130701</v>
      </c>
      <c r="K1388" s="17">
        <v>0.36153439383990299</v>
      </c>
      <c r="L1388" s="17">
        <v>0.42110893077164102</v>
      </c>
      <c r="M1388" s="17"/>
      <c r="N1388" s="17">
        <v>0.33159879484197602</v>
      </c>
      <c r="O1388" s="17">
        <v>0.37118393288417401</v>
      </c>
      <c r="P1388" s="17">
        <v>0.41555083055984499</v>
      </c>
      <c r="Q1388" s="17">
        <v>0.45711775774694002</v>
      </c>
      <c r="R1388" s="17">
        <v>0.29511746896020302</v>
      </c>
      <c r="S1388" s="17">
        <v>0.37952027231206797</v>
      </c>
      <c r="T1388" s="17">
        <v>0.33387281416639197</v>
      </c>
      <c r="U1388" s="17">
        <v>0.36794841275857298</v>
      </c>
      <c r="V1388" s="17">
        <v>0.36691243593352801</v>
      </c>
      <c r="W1388" s="17">
        <v>0.358784786257069</v>
      </c>
      <c r="X1388" s="17">
        <v>0.32605806173301799</v>
      </c>
      <c r="Y1388" s="17">
        <v>0.60556273855749199</v>
      </c>
      <c r="Z1388" s="17">
        <v>0.453453131874338</v>
      </c>
      <c r="AA1388" s="17">
        <v>0.38549916356866898</v>
      </c>
      <c r="AB1388" s="17">
        <v>0.35662165378799299</v>
      </c>
      <c r="AC1388" s="17">
        <v>0.40622243365731198</v>
      </c>
      <c r="AD1388" s="17"/>
      <c r="AE1388" s="17">
        <v>0.30560787185472599</v>
      </c>
      <c r="AF1388" s="17">
        <v>0.39846811531994802</v>
      </c>
    </row>
    <row r="1389" spans="2:32" x14ac:dyDescent="0.5">
      <c r="B1389" t="s">
        <v>525</v>
      </c>
      <c r="C1389" s="17">
        <v>0.27212173358261998</v>
      </c>
      <c r="D1389" s="17">
        <v>0.271602041143442</v>
      </c>
      <c r="E1389" s="17">
        <v>0.27186029509773002</v>
      </c>
      <c r="F1389" s="17"/>
      <c r="G1389" s="17">
        <v>0.41341938065636602</v>
      </c>
      <c r="H1389" s="17">
        <v>0.28423847361120502</v>
      </c>
      <c r="I1389" s="17">
        <v>0.228527072124214</v>
      </c>
      <c r="J1389" s="17">
        <v>0.240794688275633</v>
      </c>
      <c r="K1389" s="17">
        <v>0.239015805897212</v>
      </c>
      <c r="L1389" s="17">
        <v>0.28496082365316999</v>
      </c>
      <c r="M1389" s="17"/>
      <c r="N1389" s="17">
        <v>0.22212140550536899</v>
      </c>
      <c r="O1389" s="17">
        <v>0.26220292761571501</v>
      </c>
      <c r="P1389" s="17">
        <v>0.30954347695274098</v>
      </c>
      <c r="Q1389" s="17">
        <v>0.3302729320694</v>
      </c>
      <c r="R1389" s="17">
        <v>0.101755585909883</v>
      </c>
      <c r="S1389" s="17">
        <v>0.320215260295938</v>
      </c>
      <c r="T1389" s="17">
        <v>0.32281438554758102</v>
      </c>
      <c r="U1389" s="17">
        <v>0.27343242139705898</v>
      </c>
      <c r="V1389" s="17">
        <v>0.29828224165450901</v>
      </c>
      <c r="W1389" s="17">
        <v>0.26611546471852499</v>
      </c>
      <c r="X1389" s="17">
        <v>0.34508861229524901</v>
      </c>
      <c r="Y1389" s="17">
        <v>0.387232874190648</v>
      </c>
      <c r="Z1389" s="17">
        <v>0.174014155601556</v>
      </c>
      <c r="AA1389" s="17">
        <v>0.14030421934492701</v>
      </c>
      <c r="AB1389" s="17">
        <v>0.32947187434470299</v>
      </c>
      <c r="AC1389" s="17">
        <v>0.32497689977473498</v>
      </c>
      <c r="AD1389" s="17"/>
      <c r="AE1389" s="17">
        <v>0.302508254184225</v>
      </c>
      <c r="AF1389" s="17">
        <v>0.25827751095044799</v>
      </c>
    </row>
    <row r="1390" spans="2:32" x14ac:dyDescent="0.5">
      <c r="B1390" t="s">
        <v>526</v>
      </c>
      <c r="C1390" s="17">
        <v>0.21699011709758301</v>
      </c>
      <c r="D1390" s="17">
        <v>0.244418155603249</v>
      </c>
      <c r="E1390" s="17">
        <v>0.189666431228563</v>
      </c>
      <c r="F1390" s="17"/>
      <c r="G1390" s="17">
        <v>0.26245706860727502</v>
      </c>
      <c r="H1390" s="17">
        <v>0.20144024687846801</v>
      </c>
      <c r="I1390" s="17">
        <v>0.23430219575431399</v>
      </c>
      <c r="J1390" s="17">
        <v>0.21170673291327</v>
      </c>
      <c r="K1390" s="17">
        <v>0.185215148600723</v>
      </c>
      <c r="L1390" s="17">
        <v>0.226196506635332</v>
      </c>
      <c r="M1390" s="17"/>
      <c r="N1390" s="17">
        <v>0.26125921762370702</v>
      </c>
      <c r="O1390" s="17">
        <v>0.243578694615566</v>
      </c>
      <c r="P1390" s="17">
        <v>0.18787730151596499</v>
      </c>
      <c r="Q1390" s="17">
        <v>0.14919171530624201</v>
      </c>
      <c r="R1390" s="17">
        <v>0.107350662983714</v>
      </c>
      <c r="S1390" s="17">
        <v>0.27031397004074897</v>
      </c>
      <c r="T1390" s="17">
        <v>0.17445010664873201</v>
      </c>
      <c r="U1390" s="17">
        <v>0.14330314681744899</v>
      </c>
      <c r="V1390" s="17">
        <v>0.16941758526160799</v>
      </c>
      <c r="W1390" s="17">
        <v>0.229333015004798</v>
      </c>
      <c r="X1390" s="17">
        <v>0.245297597418561</v>
      </c>
      <c r="Y1390" s="17">
        <v>0.15088880659766901</v>
      </c>
      <c r="Z1390" s="17">
        <v>0.21413581693358399</v>
      </c>
      <c r="AA1390" s="17">
        <v>0.167683608454715</v>
      </c>
      <c r="AB1390" s="17">
        <v>0.18939592194818899</v>
      </c>
      <c r="AC1390" s="17">
        <v>0.26336858464061902</v>
      </c>
      <c r="AD1390" s="17"/>
      <c r="AE1390" s="17">
        <v>0.22885770962229801</v>
      </c>
      <c r="AF1390" s="17">
        <v>0.211583193574679</v>
      </c>
    </row>
    <row r="1391" spans="2:32" x14ac:dyDescent="0.5">
      <c r="B1391" t="s">
        <v>527</v>
      </c>
      <c r="C1391" s="17">
        <v>0.13219951203845001</v>
      </c>
      <c r="D1391" s="17">
        <v>0.15476022367117501</v>
      </c>
      <c r="E1391" s="17">
        <v>0.111145567890653</v>
      </c>
      <c r="F1391" s="17"/>
      <c r="G1391" s="17">
        <v>0.18290719827779001</v>
      </c>
      <c r="H1391" s="17">
        <v>0.15584605779364299</v>
      </c>
      <c r="I1391" s="17">
        <v>0.20819965621021899</v>
      </c>
      <c r="J1391" s="17">
        <v>0.13381555170573101</v>
      </c>
      <c r="K1391" s="17">
        <v>0.10430190908317501</v>
      </c>
      <c r="L1391" s="17">
        <v>7.6969431064560195E-2</v>
      </c>
      <c r="M1391" s="17"/>
      <c r="N1391" s="17">
        <v>0.15587312495750699</v>
      </c>
      <c r="O1391" s="17">
        <v>0.166171785479729</v>
      </c>
      <c r="P1391" s="17">
        <v>5.6099226256743899E-2</v>
      </c>
      <c r="Q1391" s="17">
        <v>0.152622739459991</v>
      </c>
      <c r="R1391" s="17">
        <v>9.6704822806779306E-2</v>
      </c>
      <c r="S1391" s="17">
        <v>3.9157380857525501E-2</v>
      </c>
      <c r="T1391" s="17">
        <v>0.15173264524128599</v>
      </c>
      <c r="U1391" s="17">
        <v>0.24665052490710801</v>
      </c>
      <c r="V1391" s="17">
        <v>0.14282141571134399</v>
      </c>
      <c r="W1391" s="17">
        <v>0.11330585689689</v>
      </c>
      <c r="X1391" s="17">
        <v>9.7744287020891704E-2</v>
      </c>
      <c r="Y1391" s="17">
        <v>0.16465637126792301</v>
      </c>
      <c r="Z1391" s="17">
        <v>7.28075029546255E-2</v>
      </c>
      <c r="AA1391" s="17">
        <v>0.22494445526191301</v>
      </c>
      <c r="AB1391" s="17">
        <v>7.7965648962727896E-2</v>
      </c>
      <c r="AC1391" s="17">
        <v>0.11777764814401</v>
      </c>
      <c r="AD1391" s="17"/>
      <c r="AE1391" s="17">
        <v>0.17965190985405999</v>
      </c>
      <c r="AF1391" s="17">
        <v>0.110580006192328</v>
      </c>
    </row>
    <row r="1392" spans="2:32" x14ac:dyDescent="0.5">
      <c r="B1392" t="s">
        <v>75</v>
      </c>
      <c r="C1392" s="17">
        <v>2.2629210872944901E-2</v>
      </c>
      <c r="D1392" s="17">
        <v>3.4156774540884401E-2</v>
      </c>
      <c r="E1392" s="17">
        <v>1.1705325303620499E-2</v>
      </c>
      <c r="F1392" s="17"/>
      <c r="G1392" s="17">
        <v>0</v>
      </c>
      <c r="H1392" s="17">
        <v>6.09465741529006E-3</v>
      </c>
      <c r="I1392" s="17">
        <v>5.2553251340412097E-2</v>
      </c>
      <c r="J1392" s="17">
        <v>3.3359106126513403E-2</v>
      </c>
      <c r="K1392" s="17">
        <v>9.0964913403239304E-3</v>
      </c>
      <c r="L1392" s="17">
        <v>2.5449989261450399E-2</v>
      </c>
      <c r="M1392" s="17"/>
      <c r="N1392" s="17">
        <v>1.4664350289642599E-2</v>
      </c>
      <c r="O1392" s="17">
        <v>2.23611760881114E-2</v>
      </c>
      <c r="P1392" s="17">
        <v>0</v>
      </c>
      <c r="Q1392" s="17">
        <v>6.1444563776629602E-2</v>
      </c>
      <c r="R1392" s="17">
        <v>0</v>
      </c>
      <c r="S1392" s="17">
        <v>0</v>
      </c>
      <c r="T1392" s="17">
        <v>1.2099602975071001E-2</v>
      </c>
      <c r="U1392" s="17">
        <v>4.3985614749351497E-2</v>
      </c>
      <c r="V1392" s="17">
        <v>4.0319089431907901E-2</v>
      </c>
      <c r="W1392" s="17">
        <v>2.8571381513303198E-2</v>
      </c>
      <c r="X1392" s="17">
        <v>1.8600642473654901E-2</v>
      </c>
      <c r="Y1392" s="17">
        <v>8.6134351929294001E-2</v>
      </c>
      <c r="Z1392" s="17">
        <v>1.6279598641458001E-2</v>
      </c>
      <c r="AA1392" s="17">
        <v>2.8889469548099098E-2</v>
      </c>
      <c r="AB1392" s="17">
        <v>0</v>
      </c>
      <c r="AC1392" s="17">
        <v>0</v>
      </c>
      <c r="AD1392" s="17"/>
      <c r="AE1392" s="17">
        <v>3.2038103860905401E-2</v>
      </c>
      <c r="AF1392" s="17">
        <v>1.8342480879885801E-2</v>
      </c>
    </row>
    <row r="1393" spans="2:32" x14ac:dyDescent="0.5">
      <c r="B1393" t="s">
        <v>87</v>
      </c>
      <c r="C1393" s="17">
        <v>0.12507632675944499</v>
      </c>
      <c r="D1393" s="17">
        <v>8.4068638580845803E-2</v>
      </c>
      <c r="E1393" s="17">
        <v>0.164697217991436</v>
      </c>
      <c r="F1393" s="17"/>
      <c r="G1393" s="17">
        <v>5.0108097863374397E-2</v>
      </c>
      <c r="H1393" s="17">
        <v>0.108486891084369</v>
      </c>
      <c r="I1393" s="17">
        <v>0.14119229400715</v>
      </c>
      <c r="J1393" s="17">
        <v>0.17060734381631101</v>
      </c>
      <c r="K1393" s="17">
        <v>0.15417203724442599</v>
      </c>
      <c r="L1393" s="17">
        <v>0.101853362768272</v>
      </c>
      <c r="M1393" s="17"/>
      <c r="N1393" s="17">
        <v>0.19016901883343401</v>
      </c>
      <c r="O1393" s="17">
        <v>9.8533731465096003E-2</v>
      </c>
      <c r="P1393" s="17">
        <v>9.95633859287572E-2</v>
      </c>
      <c r="Q1393" s="17">
        <v>0.119853735556959</v>
      </c>
      <c r="R1393" s="17">
        <v>0.40253219073304503</v>
      </c>
      <c r="S1393" s="17">
        <v>0.15554329754195501</v>
      </c>
      <c r="T1393" s="17">
        <v>0.115316711369464</v>
      </c>
      <c r="U1393" s="17">
        <v>8.1383261662121703E-2</v>
      </c>
      <c r="V1393" s="17">
        <v>0.11258280709988699</v>
      </c>
      <c r="W1393" s="17">
        <v>0.13010393941960099</v>
      </c>
      <c r="X1393" s="17">
        <v>0.12026148914467</v>
      </c>
      <c r="Y1393" s="17">
        <v>7.7135279513100702E-2</v>
      </c>
      <c r="Z1393" s="17">
        <v>6.6218406338977895E-2</v>
      </c>
      <c r="AA1393" s="17">
        <v>6.3763471616874207E-2</v>
      </c>
      <c r="AB1393" s="17">
        <v>0.18957578478374101</v>
      </c>
      <c r="AC1393" s="17">
        <v>7.0212321098219704E-2</v>
      </c>
      <c r="AD1393" s="17"/>
      <c r="AE1393" s="17">
        <v>9.8787472435125506E-2</v>
      </c>
      <c r="AF1393" s="17">
        <v>0.137053635934863</v>
      </c>
    </row>
    <row r="1394" spans="2:32" x14ac:dyDescent="0.5">
      <c r="C1394" s="17"/>
      <c r="D1394" s="17"/>
      <c r="E1394" s="17"/>
      <c r="F1394" s="17"/>
      <c r="G1394" s="17"/>
      <c r="H1394" s="17"/>
      <c r="I1394" s="17"/>
      <c r="J1394" s="17"/>
      <c r="K1394" s="17"/>
      <c r="L1394" s="17"/>
      <c r="M1394" s="17"/>
      <c r="N1394" s="17"/>
      <c r="O1394" s="17"/>
      <c r="P1394" s="17"/>
      <c r="Q1394" s="17"/>
      <c r="R1394" s="17"/>
      <c r="S1394" s="17"/>
      <c r="T1394" s="17"/>
      <c r="U1394" s="17"/>
      <c r="V1394" s="17"/>
      <c r="W1394" s="17"/>
      <c r="X1394" s="17"/>
      <c r="Y1394" s="17"/>
      <c r="Z1394" s="17"/>
      <c r="AA1394" s="17"/>
      <c r="AB1394" s="17"/>
      <c r="AC1394" s="17"/>
      <c r="AD1394" s="17"/>
      <c r="AE1394" s="17"/>
      <c r="AF1394" s="17"/>
    </row>
    <row r="1395" spans="2:32" x14ac:dyDescent="0.5">
      <c r="B1395" s="6" t="s">
        <v>529</v>
      </c>
      <c r="C1395" s="17"/>
      <c r="D1395" s="17"/>
      <c r="E1395" s="17"/>
      <c r="F1395" s="17"/>
      <c r="G1395" s="17"/>
      <c r="H1395" s="17"/>
      <c r="I1395" s="17"/>
      <c r="J1395" s="17"/>
      <c r="K1395" s="17"/>
      <c r="L1395" s="17"/>
      <c r="M1395" s="17"/>
      <c r="N1395" s="17"/>
      <c r="O1395" s="17"/>
      <c r="P1395" s="17"/>
      <c r="Q1395" s="17"/>
      <c r="R1395" s="17"/>
      <c r="S1395" s="17"/>
      <c r="T1395" s="17"/>
      <c r="U1395" s="17"/>
      <c r="V1395" s="17"/>
      <c r="W1395" s="17"/>
      <c r="X1395" s="17"/>
      <c r="Y1395" s="17"/>
      <c r="Z1395" s="17"/>
      <c r="AA1395" s="17"/>
      <c r="AB1395" s="17"/>
      <c r="AC1395" s="17"/>
      <c r="AD1395" s="17"/>
      <c r="AE1395" s="17"/>
      <c r="AF1395" s="17"/>
    </row>
    <row r="1396" spans="2:32" x14ac:dyDescent="0.5">
      <c r="B1396" s="24" t="s">
        <v>57</v>
      </c>
      <c r="C1396" s="17"/>
      <c r="D1396" s="17"/>
      <c r="E1396" s="17"/>
      <c r="F1396" s="17"/>
      <c r="G1396" s="17"/>
      <c r="H1396" s="17"/>
      <c r="I1396" s="17"/>
      <c r="J1396" s="17"/>
      <c r="K1396" s="17"/>
      <c r="L1396" s="17"/>
      <c r="M1396" s="17"/>
      <c r="N1396" s="17"/>
      <c r="O1396" s="17"/>
      <c r="P1396" s="17"/>
      <c r="Q1396" s="17"/>
      <c r="R1396" s="17"/>
      <c r="S1396" s="17"/>
      <c r="T1396" s="17"/>
      <c r="U1396" s="17"/>
      <c r="V1396" s="17"/>
      <c r="W1396" s="17"/>
      <c r="X1396" s="17"/>
      <c r="Y1396" s="17"/>
      <c r="Z1396" s="17"/>
      <c r="AA1396" s="17"/>
      <c r="AB1396" s="17"/>
      <c r="AC1396" s="17"/>
      <c r="AD1396" s="17"/>
      <c r="AE1396" s="17"/>
      <c r="AF1396" s="17"/>
    </row>
    <row r="1397" spans="2:32" x14ac:dyDescent="0.5">
      <c r="B1397" t="s">
        <v>282</v>
      </c>
      <c r="C1397" s="17">
        <v>0.33167995025165598</v>
      </c>
      <c r="D1397" s="17">
        <v>0.29129295875470301</v>
      </c>
      <c r="E1397" s="17">
        <v>0.36953693832004098</v>
      </c>
      <c r="F1397" s="17"/>
      <c r="G1397" s="17">
        <v>0.17181933218645501</v>
      </c>
      <c r="H1397" s="17">
        <v>0.245005612813366</v>
      </c>
      <c r="I1397" s="17">
        <v>0.30982206845836202</v>
      </c>
      <c r="J1397" s="17">
        <v>0.30845708143067402</v>
      </c>
      <c r="K1397" s="17">
        <v>0.40794648421656798</v>
      </c>
      <c r="L1397" s="17">
        <v>0.409154476818468</v>
      </c>
      <c r="M1397" s="17"/>
      <c r="N1397" s="17">
        <v>0.35929035394479403</v>
      </c>
      <c r="O1397" s="17">
        <v>0.33365246887077299</v>
      </c>
      <c r="P1397" s="17">
        <v>0.435838678657889</v>
      </c>
      <c r="Q1397" s="17">
        <v>0.27185110959479603</v>
      </c>
      <c r="R1397" s="17">
        <v>9.6704822806779306E-2</v>
      </c>
      <c r="S1397" s="17">
        <v>0.41536780291915898</v>
      </c>
      <c r="T1397" s="17">
        <v>0.41945410378389802</v>
      </c>
      <c r="U1397" s="17">
        <v>0.31246407712593699</v>
      </c>
      <c r="V1397" s="17">
        <v>0.30721885572472402</v>
      </c>
      <c r="W1397" s="17">
        <v>0.30423244198719901</v>
      </c>
      <c r="X1397" s="17">
        <v>0.34124202124553099</v>
      </c>
      <c r="Y1397" s="17">
        <v>0.47015474877213698</v>
      </c>
      <c r="Z1397" s="17">
        <v>0.34964488445256803</v>
      </c>
      <c r="AA1397" s="17">
        <v>0.13226290535348501</v>
      </c>
      <c r="AB1397" s="17">
        <v>0.28278964135781598</v>
      </c>
      <c r="AC1397" s="17">
        <v>0.297065154257171</v>
      </c>
      <c r="AD1397" s="17"/>
      <c r="AE1397" s="17">
        <v>0.34929437292070298</v>
      </c>
      <c r="AF1397" s="17">
        <v>0.32365474749268702</v>
      </c>
    </row>
    <row r="1398" spans="2:32" x14ac:dyDescent="0.5">
      <c r="B1398" t="s">
        <v>283</v>
      </c>
      <c r="C1398" s="17">
        <v>0.41152842942402901</v>
      </c>
      <c r="D1398" s="17">
        <v>0.46843075137411999</v>
      </c>
      <c r="E1398" s="17">
        <v>0.35871544001512601</v>
      </c>
      <c r="F1398" s="17"/>
      <c r="G1398" s="17">
        <v>0.504704935454236</v>
      </c>
      <c r="H1398" s="17">
        <v>0.43833005580314699</v>
      </c>
      <c r="I1398" s="17">
        <v>0.41362777228380498</v>
      </c>
      <c r="J1398" s="17">
        <v>0.400933650632606</v>
      </c>
      <c r="K1398" s="17">
        <v>0.359577872771218</v>
      </c>
      <c r="L1398" s="17">
        <v>0.40636523692977999</v>
      </c>
      <c r="M1398" s="17"/>
      <c r="N1398" s="17">
        <v>0.33779346753587902</v>
      </c>
      <c r="O1398" s="17">
        <v>0.40559332634433298</v>
      </c>
      <c r="P1398" s="17">
        <v>0.34921475240912703</v>
      </c>
      <c r="Q1398" s="17">
        <v>0.34166313681853699</v>
      </c>
      <c r="R1398" s="17">
        <v>0.30794541738058301</v>
      </c>
      <c r="S1398" s="17">
        <v>0.43546505371834998</v>
      </c>
      <c r="T1398" s="17">
        <v>0.37430403652087701</v>
      </c>
      <c r="U1398" s="17">
        <v>0.41279590410967398</v>
      </c>
      <c r="V1398" s="17">
        <v>0.39520106750929801</v>
      </c>
      <c r="W1398" s="17">
        <v>0.46343743143146598</v>
      </c>
      <c r="X1398" s="17">
        <v>0.43015028314734499</v>
      </c>
      <c r="Y1398" s="17">
        <v>0.30888131347158398</v>
      </c>
      <c r="Z1398" s="17">
        <v>0.41549554203871503</v>
      </c>
      <c r="AA1398" s="17">
        <v>0.606149526679305</v>
      </c>
      <c r="AB1398" s="17">
        <v>0.44264411833290901</v>
      </c>
      <c r="AC1398" s="17">
        <v>0.53053125637550902</v>
      </c>
      <c r="AD1398" s="17"/>
      <c r="AE1398" s="17">
        <v>0.40242784397885401</v>
      </c>
      <c r="AF1398" s="17">
        <v>0.415674693244029</v>
      </c>
    </row>
    <row r="1399" spans="2:32" x14ac:dyDescent="0.5">
      <c r="B1399" t="s">
        <v>284</v>
      </c>
      <c r="C1399" s="17">
        <v>0.164139247205219</v>
      </c>
      <c r="D1399" s="17">
        <v>0.16631327889640299</v>
      </c>
      <c r="E1399" s="17">
        <v>0.162670644557734</v>
      </c>
      <c r="F1399" s="17"/>
      <c r="G1399" s="17">
        <v>0.231540950617147</v>
      </c>
      <c r="H1399" s="17">
        <v>0.26782332782367901</v>
      </c>
      <c r="I1399" s="17">
        <v>0.15306107627136301</v>
      </c>
      <c r="J1399" s="17">
        <v>0.210998061042696</v>
      </c>
      <c r="K1399" s="17">
        <v>0.104476674236366</v>
      </c>
      <c r="L1399" s="17">
        <v>0.100267575028147</v>
      </c>
      <c r="M1399" s="17"/>
      <c r="N1399" s="17">
        <v>0.22164942105633301</v>
      </c>
      <c r="O1399" s="17">
        <v>0.201975623030926</v>
      </c>
      <c r="P1399" s="17">
        <v>0.17731799977080201</v>
      </c>
      <c r="Q1399" s="17">
        <v>0.25011857580848901</v>
      </c>
      <c r="R1399" s="17">
        <v>0.41188311153391099</v>
      </c>
      <c r="S1399" s="17">
        <v>0.113645119068692</v>
      </c>
      <c r="T1399" s="17">
        <v>8.9298696072426895E-2</v>
      </c>
      <c r="U1399" s="17">
        <v>0.138650157817827</v>
      </c>
      <c r="V1399" s="17">
        <v>0.173083780754936</v>
      </c>
      <c r="W1399" s="17">
        <v>0.123623280964421</v>
      </c>
      <c r="X1399" s="17">
        <v>0.15224086587083099</v>
      </c>
      <c r="Y1399" s="17">
        <v>7.4842093385013797E-2</v>
      </c>
      <c r="Z1399" s="17">
        <v>0.166193619895566</v>
      </c>
      <c r="AA1399" s="17">
        <v>0.13827831145345101</v>
      </c>
      <c r="AB1399" s="17">
        <v>0.16829075766061599</v>
      </c>
      <c r="AC1399" s="17">
        <v>0.10338810972562</v>
      </c>
      <c r="AD1399" s="17"/>
      <c r="AE1399" s="17">
        <v>0.18728082350101299</v>
      </c>
      <c r="AF1399" s="17">
        <v>0.15359585072693199</v>
      </c>
    </row>
    <row r="1400" spans="2:32" x14ac:dyDescent="0.5">
      <c r="B1400" t="s">
        <v>285</v>
      </c>
      <c r="C1400" s="17">
        <v>1.97886974799911E-2</v>
      </c>
      <c r="D1400" s="17">
        <v>2.1364473353231401E-2</v>
      </c>
      <c r="E1400" s="17">
        <v>1.8357220724257901E-2</v>
      </c>
      <c r="F1400" s="17"/>
      <c r="G1400" s="17">
        <v>3.3182781747513802E-2</v>
      </c>
      <c r="H1400" s="17">
        <v>2.75062348071493E-2</v>
      </c>
      <c r="I1400" s="17">
        <v>2.8747585185099799E-2</v>
      </c>
      <c r="J1400" s="17">
        <v>7.1021849687663103E-3</v>
      </c>
      <c r="K1400" s="17">
        <v>2.0778771276878001E-2</v>
      </c>
      <c r="L1400" s="17">
        <v>1.30866004057116E-2</v>
      </c>
      <c r="M1400" s="17"/>
      <c r="N1400" s="17">
        <v>1.8043643115503698E-2</v>
      </c>
      <c r="O1400" s="17">
        <v>2.9527155057345499E-2</v>
      </c>
      <c r="P1400" s="17">
        <v>0</v>
      </c>
      <c r="Q1400" s="17">
        <v>4.3983203895560201E-2</v>
      </c>
      <c r="R1400" s="17">
        <v>0</v>
      </c>
      <c r="S1400" s="17">
        <v>0</v>
      </c>
      <c r="T1400" s="17">
        <v>3.4692102556215798E-2</v>
      </c>
      <c r="U1400" s="17">
        <v>0</v>
      </c>
      <c r="V1400" s="17">
        <v>2.7464507282899401E-2</v>
      </c>
      <c r="W1400" s="17">
        <v>1.9812511065058099E-2</v>
      </c>
      <c r="X1400" s="17">
        <v>0</v>
      </c>
      <c r="Y1400" s="17">
        <v>0</v>
      </c>
      <c r="Z1400" s="17">
        <v>1.7288396839037299E-2</v>
      </c>
      <c r="AA1400" s="17">
        <v>0</v>
      </c>
      <c r="AB1400" s="17">
        <v>0</v>
      </c>
      <c r="AC1400" s="17">
        <v>3.7979057224860398E-2</v>
      </c>
      <c r="AD1400" s="17"/>
      <c r="AE1400" s="17">
        <v>1.9259682283061099E-2</v>
      </c>
      <c r="AF1400" s="17">
        <v>2.0029718959815E-2</v>
      </c>
    </row>
    <row r="1401" spans="2:32" x14ac:dyDescent="0.5">
      <c r="B1401" t="s">
        <v>286</v>
      </c>
      <c r="C1401" s="17">
        <v>1.4339163697848699E-2</v>
      </c>
      <c r="D1401" s="17">
        <v>1.0764922864497E-2</v>
      </c>
      <c r="E1401" s="17">
        <v>1.6040617419189801E-2</v>
      </c>
      <c r="F1401" s="17"/>
      <c r="G1401" s="17">
        <v>1.01655486228621E-2</v>
      </c>
      <c r="H1401" s="17">
        <v>1.4440396534377901E-2</v>
      </c>
      <c r="I1401" s="17">
        <v>2.1841936604319202E-2</v>
      </c>
      <c r="J1401" s="17">
        <v>1.1147457844162399E-2</v>
      </c>
      <c r="K1401" s="17">
        <v>7.13554841217691E-3</v>
      </c>
      <c r="L1401" s="17">
        <v>1.8455711700603498E-2</v>
      </c>
      <c r="M1401" s="17"/>
      <c r="N1401" s="17">
        <v>0</v>
      </c>
      <c r="O1401" s="17">
        <v>1.7259267301895E-2</v>
      </c>
      <c r="P1401" s="17">
        <v>0</v>
      </c>
      <c r="Q1401" s="17">
        <v>3.17987457748257E-2</v>
      </c>
      <c r="R1401" s="17">
        <v>0</v>
      </c>
      <c r="S1401" s="17">
        <v>0</v>
      </c>
      <c r="T1401" s="17">
        <v>0</v>
      </c>
      <c r="U1401" s="17">
        <v>4.3686149282720299E-2</v>
      </c>
      <c r="V1401" s="17">
        <v>2.7323891231928899E-2</v>
      </c>
      <c r="W1401" s="17">
        <v>1.3412459085893801E-2</v>
      </c>
      <c r="X1401" s="17">
        <v>1.8382834832406401E-2</v>
      </c>
      <c r="Y1401" s="17">
        <v>7.7135279513100702E-2</v>
      </c>
      <c r="Z1401" s="17">
        <v>0</v>
      </c>
      <c r="AA1401" s="17">
        <v>0</v>
      </c>
      <c r="AB1401" s="17">
        <v>7.0990403098951702E-2</v>
      </c>
      <c r="AC1401" s="17">
        <v>0</v>
      </c>
      <c r="AD1401" s="17"/>
      <c r="AE1401" s="17">
        <v>7.0261624255678699E-3</v>
      </c>
      <c r="AF1401" s="17">
        <v>1.7670996883036302E-2</v>
      </c>
    </row>
    <row r="1402" spans="2:32" x14ac:dyDescent="0.5">
      <c r="B1402" t="s">
        <v>230</v>
      </c>
      <c r="C1402" s="17">
        <v>5.85245119412557E-2</v>
      </c>
      <c r="D1402" s="17">
        <v>4.1833614757045501E-2</v>
      </c>
      <c r="E1402" s="17">
        <v>7.4679138963651595E-2</v>
      </c>
      <c r="F1402" s="17"/>
      <c r="G1402" s="17">
        <v>4.8586451371786597E-2</v>
      </c>
      <c r="H1402" s="17">
        <v>6.89437221828108E-3</v>
      </c>
      <c r="I1402" s="17">
        <v>7.2899561197051294E-2</v>
      </c>
      <c r="J1402" s="17">
        <v>6.1361564081094402E-2</v>
      </c>
      <c r="K1402" s="17">
        <v>0.100084649086793</v>
      </c>
      <c r="L1402" s="17">
        <v>5.2670399117289997E-2</v>
      </c>
      <c r="M1402" s="17"/>
      <c r="N1402" s="17">
        <v>6.3223114347490006E-2</v>
      </c>
      <c r="O1402" s="17">
        <v>1.1992159394728001E-2</v>
      </c>
      <c r="P1402" s="17">
        <v>3.7628569162181602E-2</v>
      </c>
      <c r="Q1402" s="17">
        <v>6.0585228107792898E-2</v>
      </c>
      <c r="R1402" s="17">
        <v>0.183466648278727</v>
      </c>
      <c r="S1402" s="17">
        <v>3.5522024293798998E-2</v>
      </c>
      <c r="T1402" s="17">
        <v>8.2251061066582296E-2</v>
      </c>
      <c r="U1402" s="17">
        <v>9.2403711663842106E-2</v>
      </c>
      <c r="V1402" s="17">
        <v>6.9707897496212798E-2</v>
      </c>
      <c r="W1402" s="17">
        <v>7.5481875465961398E-2</v>
      </c>
      <c r="X1402" s="17">
        <v>5.7983994903886303E-2</v>
      </c>
      <c r="Y1402" s="17">
        <v>6.8986564858163998E-2</v>
      </c>
      <c r="Z1402" s="17">
        <v>5.1377556774114201E-2</v>
      </c>
      <c r="AA1402" s="17">
        <v>0.123309256513759</v>
      </c>
      <c r="AB1402" s="17">
        <v>3.5285079549706798E-2</v>
      </c>
      <c r="AC1402" s="17">
        <v>3.1036422416839099E-2</v>
      </c>
      <c r="AD1402" s="17"/>
      <c r="AE1402" s="17">
        <v>3.4711114890801302E-2</v>
      </c>
      <c r="AF1402" s="17">
        <v>6.9373992693500502E-2</v>
      </c>
    </row>
    <row r="1403" spans="2:32" x14ac:dyDescent="0.5">
      <c r="B1403" t="s">
        <v>287</v>
      </c>
      <c r="C1403" s="17">
        <v>0.74320837967568498</v>
      </c>
      <c r="D1403" s="17">
        <v>0.759723710128823</v>
      </c>
      <c r="E1403" s="17">
        <v>0.72825237833516598</v>
      </c>
      <c r="F1403" s="17"/>
      <c r="G1403" s="17">
        <v>0.67652426764069096</v>
      </c>
      <c r="H1403" s="17">
        <v>0.68333566861651296</v>
      </c>
      <c r="I1403" s="17">
        <v>0.72344984074216701</v>
      </c>
      <c r="J1403" s="17">
        <v>0.70939073206328096</v>
      </c>
      <c r="K1403" s="17">
        <v>0.76752435698778598</v>
      </c>
      <c r="L1403" s="17">
        <v>0.81551971374824805</v>
      </c>
      <c r="M1403" s="17"/>
      <c r="N1403" s="17">
        <v>0.69708382148067305</v>
      </c>
      <c r="O1403" s="17">
        <v>0.73924579521510603</v>
      </c>
      <c r="P1403" s="17">
        <v>0.78505343106701597</v>
      </c>
      <c r="Q1403" s="17">
        <v>0.61351424641333296</v>
      </c>
      <c r="R1403" s="17">
        <v>0.40465024018736201</v>
      </c>
      <c r="S1403" s="17">
        <v>0.85083285663750896</v>
      </c>
      <c r="T1403" s="17">
        <v>0.79375814030477498</v>
      </c>
      <c r="U1403" s="17">
        <v>0.72525998123561097</v>
      </c>
      <c r="V1403" s="17">
        <v>0.70241992323402203</v>
      </c>
      <c r="W1403" s="17">
        <v>0.76766987341866499</v>
      </c>
      <c r="X1403" s="17">
        <v>0.77139230439287598</v>
      </c>
      <c r="Y1403" s="17">
        <v>0.77903606224372102</v>
      </c>
      <c r="Z1403" s="17">
        <v>0.765140426491283</v>
      </c>
      <c r="AA1403" s="17">
        <v>0.73841243203279106</v>
      </c>
      <c r="AB1403" s="17">
        <v>0.72543375969072599</v>
      </c>
      <c r="AC1403" s="17">
        <v>0.82759641063267997</v>
      </c>
      <c r="AD1403" s="17"/>
      <c r="AE1403" s="17">
        <v>0.75172221689955598</v>
      </c>
      <c r="AF1403" s="17">
        <v>0.73932944073671603</v>
      </c>
    </row>
    <row r="1404" spans="2:32" x14ac:dyDescent="0.5">
      <c r="B1404" t="s">
        <v>288</v>
      </c>
      <c r="C1404" s="17">
        <v>3.4127861177839801E-2</v>
      </c>
      <c r="D1404" s="17">
        <v>3.2129396217728402E-2</v>
      </c>
      <c r="E1404" s="17">
        <v>3.4397838143447698E-2</v>
      </c>
      <c r="F1404" s="17"/>
      <c r="G1404" s="17">
        <v>4.3348330370375901E-2</v>
      </c>
      <c r="H1404" s="17">
        <v>4.1946631341527298E-2</v>
      </c>
      <c r="I1404" s="17">
        <v>5.0589521789419001E-2</v>
      </c>
      <c r="J1404" s="17">
        <v>1.82496428129287E-2</v>
      </c>
      <c r="K1404" s="17">
        <v>2.79143196890549E-2</v>
      </c>
      <c r="L1404" s="17">
        <v>3.1542312106315099E-2</v>
      </c>
      <c r="M1404" s="17"/>
      <c r="N1404" s="17">
        <v>1.8043643115503698E-2</v>
      </c>
      <c r="O1404" s="17">
        <v>4.67864223592405E-2</v>
      </c>
      <c r="P1404" s="17">
        <v>0</v>
      </c>
      <c r="Q1404" s="17">
        <v>7.5781949670385901E-2</v>
      </c>
      <c r="R1404" s="17">
        <v>0</v>
      </c>
      <c r="S1404" s="17">
        <v>0</v>
      </c>
      <c r="T1404" s="17">
        <v>3.4692102556215798E-2</v>
      </c>
      <c r="U1404" s="17">
        <v>4.3686149282720299E-2</v>
      </c>
      <c r="V1404" s="17">
        <v>5.4788398514828397E-2</v>
      </c>
      <c r="W1404" s="17">
        <v>3.3224970150951903E-2</v>
      </c>
      <c r="X1404" s="17">
        <v>1.8382834832406401E-2</v>
      </c>
      <c r="Y1404" s="17">
        <v>7.7135279513100702E-2</v>
      </c>
      <c r="Z1404" s="17">
        <v>1.7288396839037299E-2</v>
      </c>
      <c r="AA1404" s="17">
        <v>0</v>
      </c>
      <c r="AB1404" s="17">
        <v>7.0990403098951702E-2</v>
      </c>
      <c r="AC1404" s="17">
        <v>3.7979057224860398E-2</v>
      </c>
      <c r="AD1404" s="17"/>
      <c r="AE1404" s="17">
        <v>2.6285844708628998E-2</v>
      </c>
      <c r="AF1404" s="17">
        <v>3.7700715842851298E-2</v>
      </c>
    </row>
    <row r="1405" spans="2:32" x14ac:dyDescent="0.5">
      <c r="B1405" t="s">
        <v>99</v>
      </c>
      <c r="C1405" s="17">
        <v>0.70908051849784504</v>
      </c>
      <c r="D1405" s="17">
        <v>0.72759431391109397</v>
      </c>
      <c r="E1405" s="17">
        <v>0.69385454019171899</v>
      </c>
      <c r="F1405" s="17"/>
      <c r="G1405" s="17">
        <v>0.63317593727031496</v>
      </c>
      <c r="H1405" s="17">
        <v>0.64138903727498497</v>
      </c>
      <c r="I1405" s="17">
        <v>0.672860318952748</v>
      </c>
      <c r="J1405" s="17">
        <v>0.691141089250352</v>
      </c>
      <c r="K1405" s="17">
        <v>0.73961003729873098</v>
      </c>
      <c r="L1405" s="17">
        <v>0.78397740164193297</v>
      </c>
      <c r="M1405" s="17"/>
      <c r="N1405" s="17">
        <v>0.67904017836517006</v>
      </c>
      <c r="O1405" s="17">
        <v>0.69245937285586501</v>
      </c>
      <c r="P1405" s="17">
        <v>0.78505343106701597</v>
      </c>
      <c r="Q1405" s="17">
        <v>0.53773229674294698</v>
      </c>
      <c r="R1405" s="17">
        <v>0.40465024018736201</v>
      </c>
      <c r="S1405" s="17">
        <v>0.85083285663750896</v>
      </c>
      <c r="T1405" s="17">
        <v>0.75906603774855896</v>
      </c>
      <c r="U1405" s="17">
        <v>0.68157383195289101</v>
      </c>
      <c r="V1405" s="17">
        <v>0.64763152471919405</v>
      </c>
      <c r="W1405" s="17">
        <v>0.73444490326771295</v>
      </c>
      <c r="X1405" s="17">
        <v>0.75300946956046999</v>
      </c>
      <c r="Y1405" s="17">
        <v>0.70190078273062095</v>
      </c>
      <c r="Z1405" s="17">
        <v>0.74785202965224495</v>
      </c>
      <c r="AA1405" s="17">
        <v>0.73841243203279106</v>
      </c>
      <c r="AB1405" s="17">
        <v>0.65444335659177399</v>
      </c>
      <c r="AC1405" s="17">
        <v>0.78961735340782002</v>
      </c>
      <c r="AD1405" s="17"/>
      <c r="AE1405" s="17">
        <v>0.72543637219092705</v>
      </c>
      <c r="AF1405" s="17">
        <v>0.70162872489386496</v>
      </c>
    </row>
    <row r="1406" spans="2:32" x14ac:dyDescent="0.5">
      <c r="C1406" s="17"/>
      <c r="D1406" s="17"/>
      <c r="E1406" s="17"/>
      <c r="F1406" s="17"/>
      <c r="G1406" s="17"/>
      <c r="H1406" s="17"/>
      <c r="I1406" s="17"/>
      <c r="J1406" s="17"/>
      <c r="K1406" s="17"/>
      <c r="L1406" s="17"/>
      <c r="M1406" s="17"/>
      <c r="N1406" s="17"/>
      <c r="O1406" s="17"/>
      <c r="P1406" s="17"/>
      <c r="Q1406" s="17"/>
      <c r="R1406" s="17"/>
      <c r="S1406" s="17"/>
      <c r="T1406" s="17"/>
      <c r="U1406" s="17"/>
      <c r="V1406" s="17"/>
      <c r="W1406" s="17"/>
      <c r="X1406" s="17"/>
      <c r="Y1406" s="17"/>
      <c r="Z1406" s="17"/>
      <c r="AA1406" s="17"/>
      <c r="AB1406" s="17"/>
      <c r="AC1406" s="17"/>
      <c r="AD1406" s="17"/>
      <c r="AE1406" s="17"/>
      <c r="AF1406" s="17"/>
    </row>
    <row r="1407" spans="2:32" x14ac:dyDescent="0.5">
      <c r="B1407" s="6" t="s">
        <v>530</v>
      </c>
      <c r="C1407" s="17"/>
      <c r="D1407" s="17"/>
      <c r="E1407" s="17"/>
      <c r="F1407" s="17"/>
      <c r="G1407" s="17"/>
      <c r="H1407" s="17"/>
      <c r="I1407" s="17"/>
      <c r="J1407" s="17"/>
      <c r="K1407" s="17"/>
      <c r="L1407" s="17"/>
      <c r="M1407" s="17"/>
      <c r="N1407" s="17"/>
      <c r="O1407" s="17"/>
      <c r="P1407" s="17"/>
      <c r="Q1407" s="17"/>
      <c r="R1407" s="17"/>
      <c r="S1407" s="17"/>
      <c r="T1407" s="17"/>
      <c r="U1407" s="17"/>
      <c r="V1407" s="17"/>
      <c r="W1407" s="17"/>
      <c r="X1407" s="17"/>
      <c r="Y1407" s="17"/>
      <c r="Z1407" s="17"/>
      <c r="AA1407" s="17"/>
      <c r="AB1407" s="17"/>
      <c r="AC1407" s="17"/>
      <c r="AD1407" s="17"/>
      <c r="AE1407" s="17"/>
      <c r="AF1407" s="17"/>
    </row>
    <row r="1408" spans="2:32" x14ac:dyDescent="0.5">
      <c r="B1408" s="24" t="s">
        <v>57</v>
      </c>
      <c r="C1408" s="17"/>
      <c r="D1408" s="17"/>
      <c r="E1408" s="17"/>
      <c r="F1408" s="17"/>
      <c r="G1408" s="17"/>
      <c r="H1408" s="17"/>
      <c r="I1408" s="17"/>
      <c r="J1408" s="17"/>
      <c r="K1408" s="17"/>
      <c r="L1408" s="17"/>
      <c r="M1408" s="17"/>
      <c r="N1408" s="17"/>
      <c r="O1408" s="17"/>
      <c r="P1408" s="17"/>
      <c r="Q1408" s="17"/>
      <c r="R1408" s="17"/>
      <c r="S1408" s="17"/>
      <c r="T1408" s="17"/>
      <c r="U1408" s="17"/>
      <c r="V1408" s="17"/>
      <c r="W1408" s="17"/>
      <c r="X1408" s="17"/>
      <c r="Y1408" s="17"/>
      <c r="Z1408" s="17"/>
      <c r="AA1408" s="17"/>
      <c r="AB1408" s="17"/>
      <c r="AC1408" s="17"/>
      <c r="AD1408" s="17"/>
      <c r="AE1408" s="17"/>
      <c r="AF1408" s="17"/>
    </row>
    <row r="1409" spans="2:32" x14ac:dyDescent="0.5">
      <c r="B1409" t="s">
        <v>282</v>
      </c>
      <c r="C1409" s="17">
        <v>0.16710280126448199</v>
      </c>
      <c r="D1409" s="17">
        <v>0.174878187737909</v>
      </c>
      <c r="E1409" s="17">
        <v>0.158360748913634</v>
      </c>
      <c r="F1409" s="17"/>
      <c r="G1409" s="17">
        <v>0.192804772418325</v>
      </c>
      <c r="H1409" s="17">
        <v>7.8404801079338102E-2</v>
      </c>
      <c r="I1409" s="17">
        <v>0.189201084989257</v>
      </c>
      <c r="J1409" s="17">
        <v>0.14520844991378601</v>
      </c>
      <c r="K1409" s="17">
        <v>0.18743647384702899</v>
      </c>
      <c r="L1409" s="17">
        <v>0.19642208094499999</v>
      </c>
      <c r="M1409" s="17"/>
      <c r="N1409" s="17">
        <v>0.140631827595289</v>
      </c>
      <c r="O1409" s="17">
        <v>0.19829210174150499</v>
      </c>
      <c r="P1409" s="17">
        <v>0.253996357462205</v>
      </c>
      <c r="Q1409" s="17">
        <v>9.01273392704251E-2</v>
      </c>
      <c r="R1409" s="17">
        <v>0.107350662983714</v>
      </c>
      <c r="S1409" s="17">
        <v>0.11501719823720501</v>
      </c>
      <c r="T1409" s="17">
        <v>0.14206674566322</v>
      </c>
      <c r="U1409" s="17">
        <v>0.40192937423770603</v>
      </c>
      <c r="V1409" s="17">
        <v>0.136287569828832</v>
      </c>
      <c r="W1409" s="17">
        <v>0.157801437897096</v>
      </c>
      <c r="X1409" s="17">
        <v>0.20026055293146999</v>
      </c>
      <c r="Y1409" s="17">
        <v>0.47412656653736102</v>
      </c>
      <c r="Z1409" s="17">
        <v>0.178372017970756</v>
      </c>
      <c r="AA1409" s="17">
        <v>0.101707098878473</v>
      </c>
      <c r="AB1409" s="17">
        <v>0.108255360747861</v>
      </c>
      <c r="AC1409" s="17">
        <v>0.13006119340421901</v>
      </c>
      <c r="AD1409" s="17"/>
      <c r="AE1409" s="17">
        <v>0.183421707341168</v>
      </c>
      <c r="AF1409" s="17">
        <v>0.15966784114511801</v>
      </c>
    </row>
    <row r="1410" spans="2:32" x14ac:dyDescent="0.5">
      <c r="B1410" t="s">
        <v>283</v>
      </c>
      <c r="C1410" s="17">
        <v>0.35250556278961598</v>
      </c>
      <c r="D1410" s="17">
        <v>0.37542047301307402</v>
      </c>
      <c r="E1410" s="17">
        <v>0.33192860309170302</v>
      </c>
      <c r="F1410" s="17"/>
      <c r="G1410" s="17">
        <v>0.28901507709720098</v>
      </c>
      <c r="H1410" s="17">
        <v>0.37457682991805402</v>
      </c>
      <c r="I1410" s="17">
        <v>0.34881202006593398</v>
      </c>
      <c r="J1410" s="17">
        <v>0.38813553830228897</v>
      </c>
      <c r="K1410" s="17">
        <v>0.33325139617844102</v>
      </c>
      <c r="L1410" s="17">
        <v>0.35428149058116098</v>
      </c>
      <c r="M1410" s="17"/>
      <c r="N1410" s="17">
        <v>0.39287650090509801</v>
      </c>
      <c r="O1410" s="17">
        <v>0.39007557008691202</v>
      </c>
      <c r="P1410" s="17">
        <v>0.31073127519185501</v>
      </c>
      <c r="Q1410" s="17">
        <v>0.292445731471356</v>
      </c>
      <c r="R1410" s="17">
        <v>0.30235034030675201</v>
      </c>
      <c r="S1410" s="17">
        <v>0.425597077157646</v>
      </c>
      <c r="T1410" s="17">
        <v>0.39178845526136202</v>
      </c>
      <c r="U1410" s="17">
        <v>0.22712047497729701</v>
      </c>
      <c r="V1410" s="17">
        <v>0.28079728303141099</v>
      </c>
      <c r="W1410" s="17">
        <v>0.343940142638758</v>
      </c>
      <c r="X1410" s="17">
        <v>0.309019542211876</v>
      </c>
      <c r="Y1410" s="17">
        <v>0.29361723716207999</v>
      </c>
      <c r="Z1410" s="17">
        <v>0.32380250283133399</v>
      </c>
      <c r="AA1410" s="17">
        <v>0.37757811183953699</v>
      </c>
      <c r="AB1410" s="17">
        <v>0.47041626539560999</v>
      </c>
      <c r="AC1410" s="17">
        <v>0.30161737173397302</v>
      </c>
      <c r="AD1410" s="17"/>
      <c r="AE1410" s="17">
        <v>0.42947389411612102</v>
      </c>
      <c r="AF1410" s="17">
        <v>0.31743847733809399</v>
      </c>
    </row>
    <row r="1411" spans="2:32" x14ac:dyDescent="0.5">
      <c r="B1411" t="s">
        <v>284</v>
      </c>
      <c r="C1411" s="17">
        <v>0.31118872247447898</v>
      </c>
      <c r="D1411" s="17">
        <v>0.31561726678709101</v>
      </c>
      <c r="E1411" s="17">
        <v>0.30811142832543498</v>
      </c>
      <c r="F1411" s="17"/>
      <c r="G1411" s="17">
        <v>0.38092159702664402</v>
      </c>
      <c r="H1411" s="17">
        <v>0.406413387131632</v>
      </c>
      <c r="I1411" s="17">
        <v>0.28835594286395799</v>
      </c>
      <c r="J1411" s="17">
        <v>0.31702116946542203</v>
      </c>
      <c r="K1411" s="17">
        <v>0.27094014932459598</v>
      </c>
      <c r="L1411" s="17">
        <v>0.270352511923387</v>
      </c>
      <c r="M1411" s="17"/>
      <c r="N1411" s="17">
        <v>0.29735706395956901</v>
      </c>
      <c r="O1411" s="17">
        <v>0.28405689336204298</v>
      </c>
      <c r="P1411" s="17">
        <v>0.23339085217569</v>
      </c>
      <c r="Q1411" s="17">
        <v>0.36895351678521698</v>
      </c>
      <c r="R1411" s="17">
        <v>0.31012752562402801</v>
      </c>
      <c r="S1411" s="17">
        <v>0.27277775282261002</v>
      </c>
      <c r="T1411" s="17">
        <v>0.33861501010744399</v>
      </c>
      <c r="U1411" s="17">
        <v>0.134053438190993</v>
      </c>
      <c r="V1411" s="17">
        <v>0.38890535214780397</v>
      </c>
      <c r="W1411" s="17">
        <v>0.31279765733926201</v>
      </c>
      <c r="X1411" s="17">
        <v>0.357850277159249</v>
      </c>
      <c r="Y1411" s="17">
        <v>0</v>
      </c>
      <c r="Z1411" s="17">
        <v>0.31263850545426503</v>
      </c>
      <c r="AA1411" s="17">
        <v>0.36851606322013197</v>
      </c>
      <c r="AB1411" s="17">
        <v>0.30490273310649402</v>
      </c>
      <c r="AC1411" s="17">
        <v>0.398284832058177</v>
      </c>
      <c r="AD1411" s="17"/>
      <c r="AE1411" s="17">
        <v>0.26031714218186802</v>
      </c>
      <c r="AF1411" s="17">
        <v>0.33436602179265601</v>
      </c>
    </row>
    <row r="1412" spans="2:32" x14ac:dyDescent="0.5">
      <c r="B1412" t="s">
        <v>285</v>
      </c>
      <c r="C1412" s="17">
        <v>4.6153891112254902E-2</v>
      </c>
      <c r="D1412" s="17">
        <v>5.4497382946324599E-2</v>
      </c>
      <c r="E1412" s="17">
        <v>3.8357511445615097E-2</v>
      </c>
      <c r="F1412" s="17"/>
      <c r="G1412" s="17">
        <v>4.69193974019632E-2</v>
      </c>
      <c r="H1412" s="17">
        <v>8.2679192359162906E-2</v>
      </c>
      <c r="I1412" s="17">
        <v>4.1579023943664903E-2</v>
      </c>
      <c r="J1412" s="17">
        <v>3.97818108100867E-2</v>
      </c>
      <c r="K1412" s="17">
        <v>4.9532798557960001E-2</v>
      </c>
      <c r="L1412" s="17">
        <v>2.92196469855317E-2</v>
      </c>
      <c r="M1412" s="17"/>
      <c r="N1412" s="17">
        <v>2.5080752527559699E-2</v>
      </c>
      <c r="O1412" s="17">
        <v>5.3918133802360102E-2</v>
      </c>
      <c r="P1412" s="17">
        <v>6.2551530970056599E-2</v>
      </c>
      <c r="Q1412" s="17">
        <v>0.12450782103323201</v>
      </c>
      <c r="R1412" s="17">
        <v>0</v>
      </c>
      <c r="S1412" s="17">
        <v>7.8314761715051001E-2</v>
      </c>
      <c r="T1412" s="17">
        <v>0</v>
      </c>
      <c r="U1412" s="17">
        <v>0.10080685164744201</v>
      </c>
      <c r="V1412" s="17">
        <v>7.00398303930371E-2</v>
      </c>
      <c r="W1412" s="17">
        <v>4.1835818198731098E-2</v>
      </c>
      <c r="X1412" s="17">
        <v>1.8125609350560901E-2</v>
      </c>
      <c r="Y1412" s="17">
        <v>0</v>
      </c>
      <c r="Z1412" s="17">
        <v>6.6688665027434202E-2</v>
      </c>
      <c r="AA1412" s="17">
        <v>2.8889469548099098E-2</v>
      </c>
      <c r="AB1412" s="17">
        <v>4.5940323891943302E-2</v>
      </c>
      <c r="AC1412" s="17">
        <v>7.2191775593035204E-2</v>
      </c>
      <c r="AD1412" s="17"/>
      <c r="AE1412" s="17">
        <v>4.1283013167681598E-2</v>
      </c>
      <c r="AF1412" s="17">
        <v>4.8373082955997897E-2</v>
      </c>
    </row>
    <row r="1413" spans="2:32" x14ac:dyDescent="0.5">
      <c r="B1413" t="s">
        <v>286</v>
      </c>
      <c r="C1413" s="17">
        <v>2.5480916559776998E-2</v>
      </c>
      <c r="D1413" s="17">
        <v>2.09813809523379E-2</v>
      </c>
      <c r="E1413" s="17">
        <v>2.8107158578198999E-2</v>
      </c>
      <c r="F1413" s="17"/>
      <c r="G1413" s="17">
        <v>1.01655486228621E-2</v>
      </c>
      <c r="H1413" s="17">
        <v>2.0588080525426902E-2</v>
      </c>
      <c r="I1413" s="17">
        <v>3.7444037169671499E-2</v>
      </c>
      <c r="J1413" s="17">
        <v>1.7910719370954901E-2</v>
      </c>
      <c r="K1413" s="17">
        <v>2.2348790526408601E-2</v>
      </c>
      <c r="L1413" s="17">
        <v>3.3614698583768102E-2</v>
      </c>
      <c r="M1413" s="17"/>
      <c r="N1413" s="17">
        <v>4.9337079921330199E-2</v>
      </c>
      <c r="O1413" s="17">
        <v>1.9425117938861501E-2</v>
      </c>
      <c r="P1413" s="17">
        <v>0</v>
      </c>
      <c r="Q1413" s="17">
        <v>3.17987457748257E-2</v>
      </c>
      <c r="R1413" s="17">
        <v>0</v>
      </c>
      <c r="S1413" s="17">
        <v>0</v>
      </c>
      <c r="T1413" s="17">
        <v>2.2721543868071001E-2</v>
      </c>
      <c r="U1413" s="17">
        <v>4.3686149282720299E-2</v>
      </c>
      <c r="V1413" s="17">
        <v>2.7323891231928899E-2</v>
      </c>
      <c r="W1413" s="17">
        <v>1.8642273680354E-2</v>
      </c>
      <c r="X1413" s="17">
        <v>3.6983477306061302E-2</v>
      </c>
      <c r="Y1413" s="17">
        <v>7.7135279513100702E-2</v>
      </c>
      <c r="Z1413" s="17">
        <v>3.4076738586021199E-2</v>
      </c>
      <c r="AA1413" s="17">
        <v>0</v>
      </c>
      <c r="AB1413" s="17">
        <v>3.5200237308384799E-2</v>
      </c>
      <c r="AC1413" s="17">
        <v>0</v>
      </c>
      <c r="AD1413" s="17"/>
      <c r="AE1413" s="17">
        <v>2.8121639798360298E-2</v>
      </c>
      <c r="AF1413" s="17">
        <v>2.4277792289505402E-2</v>
      </c>
    </row>
    <row r="1414" spans="2:32" x14ac:dyDescent="0.5">
      <c r="B1414" t="s">
        <v>230</v>
      </c>
      <c r="C1414" s="17">
        <v>9.7568105799390806E-2</v>
      </c>
      <c r="D1414" s="17">
        <v>5.8605308563263299E-2</v>
      </c>
      <c r="E1414" s="17">
        <v>0.13513454964541399</v>
      </c>
      <c r="F1414" s="17"/>
      <c r="G1414" s="17">
        <v>8.0173607433003904E-2</v>
      </c>
      <c r="H1414" s="17">
        <v>3.7337708986385901E-2</v>
      </c>
      <c r="I1414" s="17">
        <v>9.4607890967515304E-2</v>
      </c>
      <c r="J1414" s="17">
        <v>9.1942312137460999E-2</v>
      </c>
      <c r="K1414" s="17">
        <v>0.136490391565565</v>
      </c>
      <c r="L1414" s="17">
        <v>0.116109570981152</v>
      </c>
      <c r="M1414" s="17"/>
      <c r="N1414" s="17">
        <v>9.4716775091154198E-2</v>
      </c>
      <c r="O1414" s="17">
        <v>5.4232183068318597E-2</v>
      </c>
      <c r="P1414" s="17">
        <v>0.13932998420019399</v>
      </c>
      <c r="Q1414" s="17">
        <v>9.2166845664944499E-2</v>
      </c>
      <c r="R1414" s="17">
        <v>0.280171471085506</v>
      </c>
      <c r="S1414" s="17">
        <v>0.108293210067488</v>
      </c>
      <c r="T1414" s="17">
        <v>0.104808245099903</v>
      </c>
      <c r="U1414" s="17">
        <v>9.2403711663842106E-2</v>
      </c>
      <c r="V1414" s="17">
        <v>9.6646073366986995E-2</v>
      </c>
      <c r="W1414" s="17">
        <v>0.1249826702458</v>
      </c>
      <c r="X1414" s="17">
        <v>7.7760541040783504E-2</v>
      </c>
      <c r="Y1414" s="17">
        <v>0.15512091678745801</v>
      </c>
      <c r="Z1414" s="17">
        <v>8.4421570130190401E-2</v>
      </c>
      <c r="AA1414" s="17">
        <v>0.123309256513759</v>
      </c>
      <c r="AB1414" s="17">
        <v>3.5285079549706798E-2</v>
      </c>
      <c r="AC1414" s="17">
        <v>9.7844827210594898E-2</v>
      </c>
      <c r="AD1414" s="17"/>
      <c r="AE1414" s="17">
        <v>5.7382603394802001E-2</v>
      </c>
      <c r="AF1414" s="17">
        <v>0.11587678447862899</v>
      </c>
    </row>
    <row r="1415" spans="2:32" x14ac:dyDescent="0.5">
      <c r="B1415" t="s">
        <v>287</v>
      </c>
      <c r="C1415" s="17">
        <v>0.51960836405409805</v>
      </c>
      <c r="D1415" s="17">
        <v>0.55029866075098299</v>
      </c>
      <c r="E1415" s="17">
        <v>0.49028935200533702</v>
      </c>
      <c r="F1415" s="17"/>
      <c r="G1415" s="17">
        <v>0.48181984951552598</v>
      </c>
      <c r="H1415" s="17">
        <v>0.45298163099739203</v>
      </c>
      <c r="I1415" s="17">
        <v>0.53801310505519095</v>
      </c>
      <c r="J1415" s="17">
        <v>0.53334398821607498</v>
      </c>
      <c r="K1415" s="17">
        <v>0.52068787002547001</v>
      </c>
      <c r="L1415" s="17">
        <v>0.55070357152616101</v>
      </c>
      <c r="M1415" s="17"/>
      <c r="N1415" s="17">
        <v>0.53350832850038699</v>
      </c>
      <c r="O1415" s="17">
        <v>0.58836767182841698</v>
      </c>
      <c r="P1415" s="17">
        <v>0.56472763265405901</v>
      </c>
      <c r="Q1415" s="17">
        <v>0.38257307074178099</v>
      </c>
      <c r="R1415" s="17">
        <v>0.40970100329046499</v>
      </c>
      <c r="S1415" s="17">
        <v>0.54061427539485096</v>
      </c>
      <c r="T1415" s="17">
        <v>0.53385520092458205</v>
      </c>
      <c r="U1415" s="17">
        <v>0.62904984921500295</v>
      </c>
      <c r="V1415" s="17">
        <v>0.41708485286024299</v>
      </c>
      <c r="W1415" s="17">
        <v>0.50174158053585305</v>
      </c>
      <c r="X1415" s="17">
        <v>0.50928009514334605</v>
      </c>
      <c r="Y1415" s="17">
        <v>0.76774380369944095</v>
      </c>
      <c r="Z1415" s="17">
        <v>0.50217452080208902</v>
      </c>
      <c r="AA1415" s="17">
        <v>0.47928521071801</v>
      </c>
      <c r="AB1415" s="17">
        <v>0.57867162614347101</v>
      </c>
      <c r="AC1415" s="17">
        <v>0.43167856513819203</v>
      </c>
      <c r="AD1415" s="17"/>
      <c r="AE1415" s="17">
        <v>0.61289560145728805</v>
      </c>
      <c r="AF1415" s="17">
        <v>0.477106318483212</v>
      </c>
    </row>
    <row r="1416" spans="2:32" x14ac:dyDescent="0.5">
      <c r="B1416" t="s">
        <v>288</v>
      </c>
      <c r="C1416" s="17">
        <v>7.1634807672031897E-2</v>
      </c>
      <c r="D1416" s="17">
        <v>7.5478763898662607E-2</v>
      </c>
      <c r="E1416" s="17">
        <v>6.6464670023813996E-2</v>
      </c>
      <c r="F1416" s="17"/>
      <c r="G1416" s="17">
        <v>5.7084946024825299E-2</v>
      </c>
      <c r="H1416" s="17">
        <v>0.10326727288459001</v>
      </c>
      <c r="I1416" s="17">
        <v>7.9023061113336401E-2</v>
      </c>
      <c r="J1416" s="17">
        <v>5.7692530181041597E-2</v>
      </c>
      <c r="K1416" s="17">
        <v>7.1881589084368605E-2</v>
      </c>
      <c r="L1416" s="17">
        <v>6.2834345569299802E-2</v>
      </c>
      <c r="M1416" s="17"/>
      <c r="N1416" s="17">
        <v>7.4417832448889804E-2</v>
      </c>
      <c r="O1416" s="17">
        <v>7.3343251741221596E-2</v>
      </c>
      <c r="P1416" s="17">
        <v>6.2551530970056599E-2</v>
      </c>
      <c r="Q1416" s="17">
        <v>0.15630656680805699</v>
      </c>
      <c r="R1416" s="17">
        <v>0</v>
      </c>
      <c r="S1416" s="17">
        <v>7.8314761715051001E-2</v>
      </c>
      <c r="T1416" s="17">
        <v>2.2721543868071001E-2</v>
      </c>
      <c r="U1416" s="17">
        <v>0.14449300093016301</v>
      </c>
      <c r="V1416" s="17">
        <v>9.7363721624966107E-2</v>
      </c>
      <c r="W1416" s="17">
        <v>6.0478091879084997E-2</v>
      </c>
      <c r="X1416" s="17">
        <v>5.5109086656622099E-2</v>
      </c>
      <c r="Y1416" s="17">
        <v>7.7135279513100702E-2</v>
      </c>
      <c r="Z1416" s="17">
        <v>0.100765403613455</v>
      </c>
      <c r="AA1416" s="17">
        <v>2.8889469548099098E-2</v>
      </c>
      <c r="AB1416" s="17">
        <v>8.1140561200328004E-2</v>
      </c>
      <c r="AC1416" s="17">
        <v>7.2191775593035204E-2</v>
      </c>
      <c r="AD1416" s="17"/>
      <c r="AE1416" s="17">
        <v>6.9404652966041896E-2</v>
      </c>
      <c r="AF1416" s="17">
        <v>7.2650875245503302E-2</v>
      </c>
    </row>
    <row r="1417" spans="2:32" x14ac:dyDescent="0.5">
      <c r="B1417" t="s">
        <v>99</v>
      </c>
      <c r="C1417" s="17">
        <v>0.44797355638206598</v>
      </c>
      <c r="D1417" s="17">
        <v>0.47481989685232101</v>
      </c>
      <c r="E1417" s="17">
        <v>0.42382468198152301</v>
      </c>
      <c r="F1417" s="17"/>
      <c r="G1417" s="17">
        <v>0.42473490349070098</v>
      </c>
      <c r="H1417" s="17">
        <v>0.34971435811280199</v>
      </c>
      <c r="I1417" s="17">
        <v>0.458990043941854</v>
      </c>
      <c r="J1417" s="17">
        <v>0.475651458035034</v>
      </c>
      <c r="K1417" s="17">
        <v>0.44880628094110098</v>
      </c>
      <c r="L1417" s="17">
        <v>0.487869225956861</v>
      </c>
      <c r="M1417" s="17"/>
      <c r="N1417" s="17">
        <v>0.45909049605149699</v>
      </c>
      <c r="O1417" s="17">
        <v>0.51502442008719496</v>
      </c>
      <c r="P1417" s="17">
        <v>0.50217610168400295</v>
      </c>
      <c r="Q1417" s="17">
        <v>0.22626650393372399</v>
      </c>
      <c r="R1417" s="17">
        <v>0.40970100329046499</v>
      </c>
      <c r="S1417" s="17">
        <v>0.46229951367979999</v>
      </c>
      <c r="T1417" s="17">
        <v>0.51113365705651104</v>
      </c>
      <c r="U1417" s="17">
        <v>0.48455684828484002</v>
      </c>
      <c r="V1417" s="17">
        <v>0.31972113123527701</v>
      </c>
      <c r="W1417" s="17">
        <v>0.44126348865676801</v>
      </c>
      <c r="X1417" s="17">
        <v>0.45417100848672398</v>
      </c>
      <c r="Y1417" s="17">
        <v>0.690608524186341</v>
      </c>
      <c r="Z1417" s="17">
        <v>0.40140911718863398</v>
      </c>
      <c r="AA1417" s="17">
        <v>0.45039574116991099</v>
      </c>
      <c r="AB1417" s="17">
        <v>0.49753106494314298</v>
      </c>
      <c r="AC1417" s="17">
        <v>0.359486789545157</v>
      </c>
      <c r="AD1417" s="17"/>
      <c r="AE1417" s="17">
        <v>0.54349094849124602</v>
      </c>
      <c r="AF1417" s="17">
        <v>0.40445544323770799</v>
      </c>
    </row>
    <row r="1418" spans="2:32" x14ac:dyDescent="0.5">
      <c r="C1418" s="17"/>
      <c r="D1418" s="17"/>
      <c r="E1418" s="17"/>
      <c r="F1418" s="17"/>
      <c r="G1418" s="17"/>
      <c r="H1418" s="17"/>
      <c r="I1418" s="17"/>
      <c r="J1418" s="17"/>
      <c r="K1418" s="17"/>
      <c r="L1418" s="17"/>
      <c r="M1418" s="17"/>
      <c r="N1418" s="17"/>
      <c r="O1418" s="17"/>
      <c r="P1418" s="17"/>
      <c r="Q1418" s="17"/>
      <c r="R1418" s="17"/>
      <c r="S1418" s="17"/>
      <c r="T1418" s="17"/>
      <c r="U1418" s="17"/>
      <c r="V1418" s="17"/>
      <c r="W1418" s="17"/>
      <c r="X1418" s="17"/>
      <c r="Y1418" s="17"/>
      <c r="Z1418" s="17"/>
      <c r="AA1418" s="17"/>
      <c r="AB1418" s="17"/>
      <c r="AC1418" s="17"/>
      <c r="AD1418" s="17"/>
      <c r="AE1418" s="17"/>
      <c r="AF1418" s="17"/>
    </row>
    <row r="1419" spans="2:32" x14ac:dyDescent="0.5">
      <c r="B1419" s="6" t="s">
        <v>538</v>
      </c>
      <c r="C1419" s="17"/>
      <c r="D1419" s="17"/>
      <c r="E1419" s="17"/>
      <c r="F1419" s="17"/>
      <c r="G1419" s="17"/>
      <c r="H1419" s="17"/>
      <c r="I1419" s="17"/>
      <c r="J1419" s="17"/>
      <c r="K1419" s="17"/>
      <c r="L1419" s="17"/>
      <c r="M1419" s="17"/>
      <c r="N1419" s="17"/>
      <c r="O1419" s="17"/>
      <c r="P1419" s="17"/>
      <c r="Q1419" s="17"/>
      <c r="R1419" s="17"/>
      <c r="S1419" s="17"/>
      <c r="T1419" s="17"/>
      <c r="U1419" s="17"/>
      <c r="V1419" s="17"/>
      <c r="W1419" s="17"/>
      <c r="X1419" s="17"/>
      <c r="Y1419" s="17"/>
      <c r="Z1419" s="17"/>
      <c r="AA1419" s="17"/>
      <c r="AB1419" s="17"/>
      <c r="AC1419" s="17"/>
      <c r="AD1419" s="17"/>
      <c r="AE1419" s="17"/>
      <c r="AF1419" s="17"/>
    </row>
    <row r="1420" spans="2:32" x14ac:dyDescent="0.5">
      <c r="B1420" s="24" t="s">
        <v>57</v>
      </c>
      <c r="C1420" s="17"/>
      <c r="D1420" s="17"/>
      <c r="E1420" s="17"/>
      <c r="F1420" s="17"/>
      <c r="G1420" s="17"/>
      <c r="H1420" s="17"/>
      <c r="I1420" s="17"/>
      <c r="J1420" s="17"/>
      <c r="K1420" s="17"/>
      <c r="L1420" s="17"/>
      <c r="M1420" s="17"/>
      <c r="N1420" s="17"/>
      <c r="O1420" s="17"/>
      <c r="P1420" s="17"/>
      <c r="Q1420" s="17"/>
      <c r="R1420" s="17"/>
      <c r="S1420" s="17"/>
      <c r="T1420" s="17"/>
      <c r="U1420" s="17"/>
      <c r="V1420" s="17"/>
      <c r="W1420" s="17"/>
      <c r="X1420" s="17"/>
      <c r="Y1420" s="17"/>
      <c r="Z1420" s="17"/>
      <c r="AA1420" s="17"/>
      <c r="AB1420" s="17"/>
      <c r="AC1420" s="17"/>
      <c r="AD1420" s="17"/>
      <c r="AE1420" s="17"/>
      <c r="AF1420" s="17"/>
    </row>
    <row r="1421" spans="2:32" x14ac:dyDescent="0.5">
      <c r="B1421" t="s">
        <v>531</v>
      </c>
      <c r="C1421" s="17">
        <v>0.14828769497625599</v>
      </c>
      <c r="D1421" s="17">
        <v>0.19442628656630501</v>
      </c>
      <c r="E1421" s="17">
        <v>0.104778865657814</v>
      </c>
      <c r="F1421" s="17"/>
      <c r="G1421" s="17">
        <v>0.142844916369852</v>
      </c>
      <c r="H1421" s="17">
        <v>0.12730003252159</v>
      </c>
      <c r="I1421" s="17">
        <v>0.15426479113620201</v>
      </c>
      <c r="J1421" s="17">
        <v>0.16129256666716299</v>
      </c>
      <c r="K1421" s="17">
        <v>0.17233463540913299</v>
      </c>
      <c r="L1421" s="17">
        <v>0.13388018279753899</v>
      </c>
      <c r="M1421" s="17"/>
      <c r="N1421" s="17">
        <v>0.13130011817000201</v>
      </c>
      <c r="O1421" s="17">
        <v>0.12764674919999899</v>
      </c>
      <c r="P1421" s="17">
        <v>0.17234743523821999</v>
      </c>
      <c r="Q1421" s="17">
        <v>3.0722281888314801E-2</v>
      </c>
      <c r="R1421" s="17">
        <v>0.107350662983714</v>
      </c>
      <c r="S1421" s="17">
        <v>0.22482790031140701</v>
      </c>
      <c r="T1421" s="17">
        <v>0.12774653962969701</v>
      </c>
      <c r="U1421" s="17">
        <v>0.15423994026625501</v>
      </c>
      <c r="V1421" s="17">
        <v>0.148445614670383</v>
      </c>
      <c r="W1421" s="17">
        <v>0.171298432837693</v>
      </c>
      <c r="X1421" s="17">
        <v>0.12016799709590099</v>
      </c>
      <c r="Y1421" s="17">
        <v>0.48730253584326799</v>
      </c>
      <c r="Z1421" s="17">
        <v>0.182731990677659</v>
      </c>
      <c r="AA1421" s="17">
        <v>0.11042563577961199</v>
      </c>
      <c r="AB1421" s="17">
        <v>0.15181912926503799</v>
      </c>
      <c r="AC1421" s="17">
        <v>0.13284146638826</v>
      </c>
      <c r="AD1421" s="17"/>
      <c r="AE1421" s="17">
        <v>0.17200434349941801</v>
      </c>
      <c r="AF1421" s="17">
        <v>0.137482293247363</v>
      </c>
    </row>
    <row r="1422" spans="2:32" x14ac:dyDescent="0.5">
      <c r="B1422" t="s">
        <v>532</v>
      </c>
      <c r="C1422" s="17">
        <v>0.31126048765568298</v>
      </c>
      <c r="D1422" s="17">
        <v>0.35728910496119098</v>
      </c>
      <c r="E1422" s="17">
        <v>0.26669509360312699</v>
      </c>
      <c r="F1422" s="17"/>
      <c r="G1422" s="17">
        <v>0.38375574510593802</v>
      </c>
      <c r="H1422" s="17">
        <v>0.38428843596066098</v>
      </c>
      <c r="I1422" s="17">
        <v>0.30965332377120502</v>
      </c>
      <c r="J1422" s="17">
        <v>0.28920648993875903</v>
      </c>
      <c r="K1422" s="17">
        <v>0.31723669020302803</v>
      </c>
      <c r="L1422" s="17">
        <v>0.255648532649976</v>
      </c>
      <c r="M1422" s="17"/>
      <c r="N1422" s="17">
        <v>0.31892502319217297</v>
      </c>
      <c r="O1422" s="17">
        <v>0.36035967678080499</v>
      </c>
      <c r="P1422" s="17">
        <v>0.23010407876592001</v>
      </c>
      <c r="Q1422" s="17">
        <v>0.261723449583041</v>
      </c>
      <c r="R1422" s="17">
        <v>0.19629459669910701</v>
      </c>
      <c r="S1422" s="17">
        <v>0.273760082994426</v>
      </c>
      <c r="T1422" s="17">
        <v>0.28187520784926801</v>
      </c>
      <c r="U1422" s="17">
        <v>0.45236547422266898</v>
      </c>
      <c r="V1422" s="17">
        <v>0.29116962635131999</v>
      </c>
      <c r="W1422" s="17">
        <v>0.31039692661303703</v>
      </c>
      <c r="X1422" s="17">
        <v>0.25563751888251801</v>
      </c>
      <c r="Y1422" s="17">
        <v>0.22384718922105701</v>
      </c>
      <c r="Z1422" s="17">
        <v>0.32137405369327898</v>
      </c>
      <c r="AA1422" s="17">
        <v>0.46221931570924202</v>
      </c>
      <c r="AB1422" s="17">
        <v>0.25207846161167902</v>
      </c>
      <c r="AC1422" s="17">
        <v>0.35377010538256398</v>
      </c>
      <c r="AD1422" s="17"/>
      <c r="AE1422" s="17">
        <v>0.35478093906524799</v>
      </c>
      <c r="AF1422" s="17">
        <v>0.29143239261755499</v>
      </c>
    </row>
    <row r="1423" spans="2:32" x14ac:dyDescent="0.5">
      <c r="B1423" t="s">
        <v>533</v>
      </c>
      <c r="C1423" s="17">
        <v>0.29614367294535299</v>
      </c>
      <c r="D1423" s="17">
        <v>0.262815091056881</v>
      </c>
      <c r="E1423" s="17">
        <v>0.32712911952447199</v>
      </c>
      <c r="F1423" s="17"/>
      <c r="G1423" s="17">
        <v>0.275100228030005</v>
      </c>
      <c r="H1423" s="17">
        <v>0.34560108124501498</v>
      </c>
      <c r="I1423" s="17">
        <v>0.32516876393090399</v>
      </c>
      <c r="J1423" s="17">
        <v>0.25821402709615499</v>
      </c>
      <c r="K1423" s="17">
        <v>0.24141774483589501</v>
      </c>
      <c r="L1423" s="17">
        <v>0.32035805595391997</v>
      </c>
      <c r="M1423" s="17"/>
      <c r="N1423" s="17">
        <v>0.32108075165271899</v>
      </c>
      <c r="O1423" s="17">
        <v>0.25501364282397998</v>
      </c>
      <c r="P1423" s="17">
        <v>0.28092429893913401</v>
      </c>
      <c r="Q1423" s="17">
        <v>0.342907219932365</v>
      </c>
      <c r="R1423" s="17">
        <v>0.31012752562402801</v>
      </c>
      <c r="S1423" s="17">
        <v>0.196094007495732</v>
      </c>
      <c r="T1423" s="17">
        <v>0.40285416325738199</v>
      </c>
      <c r="U1423" s="17">
        <v>0.143061593774998</v>
      </c>
      <c r="V1423" s="17">
        <v>0.27249872060186497</v>
      </c>
      <c r="W1423" s="17">
        <v>0.313474533269674</v>
      </c>
      <c r="X1423" s="17">
        <v>0.32145853765346</v>
      </c>
      <c r="Y1423" s="17">
        <v>0.14272843056441101</v>
      </c>
      <c r="Z1423" s="17">
        <v>0.23975830127433601</v>
      </c>
      <c r="AA1423" s="17">
        <v>0.240624725650739</v>
      </c>
      <c r="AB1423" s="17">
        <v>0.34310311999507398</v>
      </c>
      <c r="AC1423" s="17">
        <v>0.334641628998397</v>
      </c>
      <c r="AD1423" s="17"/>
      <c r="AE1423" s="17">
        <v>0.28286324930999701</v>
      </c>
      <c r="AF1423" s="17">
        <v>0.30219428808052901</v>
      </c>
    </row>
    <row r="1424" spans="2:32" x14ac:dyDescent="0.5">
      <c r="B1424" t="s">
        <v>534</v>
      </c>
      <c r="C1424" s="17">
        <v>7.8615752670816094E-2</v>
      </c>
      <c r="D1424" s="17">
        <v>5.9056256238817099E-2</v>
      </c>
      <c r="E1424" s="17">
        <v>9.7583937278627103E-2</v>
      </c>
      <c r="F1424" s="17"/>
      <c r="G1424" s="17">
        <v>0.101086650099017</v>
      </c>
      <c r="H1424" s="17">
        <v>4.5535726830490501E-2</v>
      </c>
      <c r="I1424" s="17">
        <v>7.1740453869722706E-2</v>
      </c>
      <c r="J1424" s="17">
        <v>7.54553534289783E-2</v>
      </c>
      <c r="K1424" s="17">
        <v>7.4765286946887402E-2</v>
      </c>
      <c r="L1424" s="17">
        <v>9.8551963436056406E-2</v>
      </c>
      <c r="M1424" s="17"/>
      <c r="N1424" s="17">
        <v>0.10457854630715099</v>
      </c>
      <c r="O1424" s="17">
        <v>7.9796116686619206E-2</v>
      </c>
      <c r="P1424" s="17">
        <v>0.11617043666391499</v>
      </c>
      <c r="Q1424" s="17">
        <v>0.156986355498268</v>
      </c>
      <c r="R1424" s="17">
        <v>0.101755585909883</v>
      </c>
      <c r="S1424" s="17">
        <v>0.111834413521779</v>
      </c>
      <c r="T1424" s="17">
        <v>3.5700496489903803E-2</v>
      </c>
      <c r="U1424" s="17">
        <v>0.12526358079123601</v>
      </c>
      <c r="V1424" s="17">
        <v>9.3461252574426501E-2</v>
      </c>
      <c r="W1424" s="17">
        <v>6.5968906621490006E-2</v>
      </c>
      <c r="X1424" s="17">
        <v>7.4074799170445599E-2</v>
      </c>
      <c r="Y1424" s="17">
        <v>0</v>
      </c>
      <c r="Z1424" s="17">
        <v>3.6207221142470998E-2</v>
      </c>
      <c r="AA1424" s="17">
        <v>3.4849368848658101E-2</v>
      </c>
      <c r="AB1424" s="17">
        <v>3.8705798518510998E-2</v>
      </c>
      <c r="AC1424" s="17">
        <v>0.11231771466898</v>
      </c>
      <c r="AD1424" s="17"/>
      <c r="AE1424" s="17">
        <v>7.2004936351221099E-2</v>
      </c>
      <c r="AF1424" s="17">
        <v>8.1627667529670905E-2</v>
      </c>
    </row>
    <row r="1425" spans="2:32" x14ac:dyDescent="0.5">
      <c r="B1425" t="s">
        <v>535</v>
      </c>
      <c r="C1425" s="17">
        <v>4.9306215990975698E-2</v>
      </c>
      <c r="D1425" s="17">
        <v>4.5346506086878097E-2</v>
      </c>
      <c r="E1425" s="17">
        <v>5.3269775809417198E-2</v>
      </c>
      <c r="F1425" s="17"/>
      <c r="G1425" s="17">
        <v>0</v>
      </c>
      <c r="H1425" s="17">
        <v>2.8894035804656399E-2</v>
      </c>
      <c r="I1425" s="17">
        <v>2.9943813390808299E-2</v>
      </c>
      <c r="J1425" s="17">
        <v>7.3283385714157295E-2</v>
      </c>
      <c r="K1425" s="17">
        <v>5.5563836093861403E-2</v>
      </c>
      <c r="L1425" s="17">
        <v>6.9116461463659101E-2</v>
      </c>
      <c r="M1425" s="17"/>
      <c r="N1425" s="17">
        <v>4.9112716769781899E-2</v>
      </c>
      <c r="O1425" s="17">
        <v>3.6019070594403603E-2</v>
      </c>
      <c r="P1425" s="17">
        <v>1.7210429255927501E-2</v>
      </c>
      <c r="Q1425" s="17">
        <v>0.14418039580230699</v>
      </c>
      <c r="R1425" s="17">
        <v>0</v>
      </c>
      <c r="S1425" s="17">
        <v>7.4679405151324499E-2</v>
      </c>
      <c r="T1425" s="17">
        <v>3.5700496489903803E-2</v>
      </c>
      <c r="U1425" s="17">
        <v>0.125069410944842</v>
      </c>
      <c r="V1425" s="17">
        <v>4.1023015656772799E-2</v>
      </c>
      <c r="W1425" s="17">
        <v>3.7297447216412601E-2</v>
      </c>
      <c r="X1425" s="17">
        <v>3.5370890674009101E-2</v>
      </c>
      <c r="Y1425" s="17">
        <v>0.14612184437126499</v>
      </c>
      <c r="Z1425" s="17">
        <v>9.9294829805745097E-2</v>
      </c>
      <c r="AA1425" s="17">
        <v>5.9770314073705602E-2</v>
      </c>
      <c r="AB1425" s="17">
        <v>7.0990403098951702E-2</v>
      </c>
      <c r="AC1425" s="17">
        <v>3.2216366193624502E-2</v>
      </c>
      <c r="AD1425" s="17"/>
      <c r="AE1425" s="17">
        <v>3.8403541406424699E-2</v>
      </c>
      <c r="AF1425" s="17">
        <v>5.4273518967634299E-2</v>
      </c>
    </row>
    <row r="1426" spans="2:32" x14ac:dyDescent="0.5">
      <c r="B1426" t="s">
        <v>87</v>
      </c>
      <c r="C1426" s="17">
        <v>0.11638617576091601</v>
      </c>
      <c r="D1426" s="17">
        <v>8.1066755089928597E-2</v>
      </c>
      <c r="E1426" s="17">
        <v>0.15054320812654301</v>
      </c>
      <c r="F1426" s="17"/>
      <c r="G1426" s="17">
        <v>9.7212460395187994E-2</v>
      </c>
      <c r="H1426" s="17">
        <v>6.8380687637586895E-2</v>
      </c>
      <c r="I1426" s="17">
        <v>0.109228853901157</v>
      </c>
      <c r="J1426" s="17">
        <v>0.14254817715478699</v>
      </c>
      <c r="K1426" s="17">
        <v>0.13868180651119599</v>
      </c>
      <c r="L1426" s="17">
        <v>0.122444803698849</v>
      </c>
      <c r="M1426" s="17"/>
      <c r="N1426" s="17">
        <v>7.5002843908172204E-2</v>
      </c>
      <c r="O1426" s="17">
        <v>0.14116474391419301</v>
      </c>
      <c r="P1426" s="17">
        <v>0.18324332113688399</v>
      </c>
      <c r="Q1426" s="17">
        <v>6.3480297295703897E-2</v>
      </c>
      <c r="R1426" s="17">
        <v>0.28447162878326898</v>
      </c>
      <c r="S1426" s="17">
        <v>0.11880419052533001</v>
      </c>
      <c r="T1426" s="17">
        <v>0.116123096283845</v>
      </c>
      <c r="U1426" s="17">
        <v>0</v>
      </c>
      <c r="V1426" s="17">
        <v>0.15340177014523201</v>
      </c>
      <c r="W1426" s="17">
        <v>0.10156375344169399</v>
      </c>
      <c r="X1426" s="17">
        <v>0.19329025652366599</v>
      </c>
      <c r="Y1426" s="17">
        <v>0</v>
      </c>
      <c r="Z1426" s="17">
        <v>0.12063360340651</v>
      </c>
      <c r="AA1426" s="17">
        <v>9.2110639938043401E-2</v>
      </c>
      <c r="AB1426" s="17">
        <v>0.143303087510747</v>
      </c>
      <c r="AC1426" s="17">
        <v>3.4212718368174903E-2</v>
      </c>
      <c r="AD1426" s="17"/>
      <c r="AE1426" s="17">
        <v>7.9942990367690994E-2</v>
      </c>
      <c r="AF1426" s="17">
        <v>0.132989839557247</v>
      </c>
    </row>
    <row r="1427" spans="2:32" x14ac:dyDescent="0.5">
      <c r="B1427" t="s">
        <v>536</v>
      </c>
      <c r="C1427" s="17">
        <v>0.45954818263194003</v>
      </c>
      <c r="D1427" s="17">
        <v>0.55171539152749505</v>
      </c>
      <c r="E1427" s="17">
        <v>0.37147395926094101</v>
      </c>
      <c r="F1427" s="17"/>
      <c r="G1427" s="17">
        <v>0.52660066147578999</v>
      </c>
      <c r="H1427" s="17">
        <v>0.51158846848225104</v>
      </c>
      <c r="I1427" s="17">
        <v>0.46391811490740797</v>
      </c>
      <c r="J1427" s="17">
        <v>0.45049905660592199</v>
      </c>
      <c r="K1427" s="17">
        <v>0.48957132561216099</v>
      </c>
      <c r="L1427" s="17">
        <v>0.38952871544751499</v>
      </c>
      <c r="M1427" s="17"/>
      <c r="N1427" s="17">
        <v>0.45022514136217601</v>
      </c>
      <c r="O1427" s="17">
        <v>0.48800642598080501</v>
      </c>
      <c r="P1427" s="17">
        <v>0.40245151400413998</v>
      </c>
      <c r="Q1427" s="17">
        <v>0.292445731471356</v>
      </c>
      <c r="R1427" s="17">
        <v>0.30364525968282102</v>
      </c>
      <c r="S1427" s="17">
        <v>0.49858798330583398</v>
      </c>
      <c r="T1427" s="17">
        <v>0.40962174747896501</v>
      </c>
      <c r="U1427" s="17">
        <v>0.60660541448892302</v>
      </c>
      <c r="V1427" s="17">
        <v>0.43961524102170302</v>
      </c>
      <c r="W1427" s="17">
        <v>0.48169535945073</v>
      </c>
      <c r="X1427" s="17">
        <v>0.37580551597841899</v>
      </c>
      <c r="Y1427" s="17">
        <v>0.71114972506432395</v>
      </c>
      <c r="Z1427" s="17">
        <v>0.50410604437093798</v>
      </c>
      <c r="AA1427" s="17">
        <v>0.57264495148885397</v>
      </c>
      <c r="AB1427" s="17">
        <v>0.40389759087671701</v>
      </c>
      <c r="AC1427" s="17">
        <v>0.48661157177082398</v>
      </c>
      <c r="AD1427" s="17"/>
      <c r="AE1427" s="17">
        <v>0.52678528256466595</v>
      </c>
      <c r="AF1427" s="17">
        <v>0.42891468586491899</v>
      </c>
    </row>
    <row r="1428" spans="2:32" x14ac:dyDescent="0.5">
      <c r="B1428" t="s">
        <v>537</v>
      </c>
      <c r="C1428" s="17">
        <v>0.12792196866179201</v>
      </c>
      <c r="D1428" s="17">
        <v>0.10440276232569499</v>
      </c>
      <c r="E1428" s="17">
        <v>0.15085371308804399</v>
      </c>
      <c r="F1428" s="17"/>
      <c r="G1428" s="17">
        <v>0.101086650099017</v>
      </c>
      <c r="H1428" s="17">
        <v>7.4429762635146904E-2</v>
      </c>
      <c r="I1428" s="17">
        <v>0.10168426726053099</v>
      </c>
      <c r="J1428" s="17">
        <v>0.14873873914313601</v>
      </c>
      <c r="K1428" s="17">
        <v>0.13032912304074901</v>
      </c>
      <c r="L1428" s="17">
        <v>0.16766842489971601</v>
      </c>
      <c r="M1428" s="17"/>
      <c r="N1428" s="17">
        <v>0.15369126307693301</v>
      </c>
      <c r="O1428" s="17">
        <v>0.115815187281023</v>
      </c>
      <c r="P1428" s="17">
        <v>0.133380865919842</v>
      </c>
      <c r="Q1428" s="17">
        <v>0.30116675130057502</v>
      </c>
      <c r="R1428" s="17">
        <v>0.101755585909883</v>
      </c>
      <c r="S1428" s="17">
        <v>0.18651381867310399</v>
      </c>
      <c r="T1428" s="17">
        <v>7.1400992979807607E-2</v>
      </c>
      <c r="U1428" s="17">
        <v>0.25033299173607798</v>
      </c>
      <c r="V1428" s="17">
        <v>0.13448426823119899</v>
      </c>
      <c r="W1428" s="17">
        <v>0.103266353837903</v>
      </c>
      <c r="X1428" s="17">
        <v>0.109445689844455</v>
      </c>
      <c r="Y1428" s="17">
        <v>0.14612184437126499</v>
      </c>
      <c r="Z1428" s="17">
        <v>0.13550205094821599</v>
      </c>
      <c r="AA1428" s="17">
        <v>9.4619682922363696E-2</v>
      </c>
      <c r="AB1428" s="17">
        <v>0.109696201617463</v>
      </c>
      <c r="AC1428" s="17">
        <v>0.144534080862604</v>
      </c>
      <c r="AD1428" s="17"/>
      <c r="AE1428" s="17">
        <v>0.11040847775764601</v>
      </c>
      <c r="AF1428" s="17">
        <v>0.13590118649730501</v>
      </c>
    </row>
    <row r="1429" spans="2:32" x14ac:dyDescent="0.5">
      <c r="B1429" t="s">
        <v>99</v>
      </c>
      <c r="C1429" s="17">
        <v>0.12792196866179201</v>
      </c>
      <c r="D1429" s="17">
        <v>0.10440276232569499</v>
      </c>
      <c r="E1429" s="17">
        <v>0.15085371308804399</v>
      </c>
      <c r="F1429" s="17"/>
      <c r="G1429" s="17">
        <v>0.101086650099017</v>
      </c>
      <c r="H1429" s="17">
        <v>7.4429762635146904E-2</v>
      </c>
      <c r="I1429" s="17">
        <v>0.10168426726053099</v>
      </c>
      <c r="J1429" s="17">
        <v>0.14873873914313601</v>
      </c>
      <c r="K1429" s="17">
        <v>0.13032912304074901</v>
      </c>
      <c r="L1429" s="17">
        <v>0.16766842489971601</v>
      </c>
      <c r="M1429" s="17"/>
      <c r="N1429" s="17">
        <v>0.15369126307693301</v>
      </c>
      <c r="O1429" s="17">
        <v>0.115815187281023</v>
      </c>
      <c r="P1429" s="17">
        <v>0.133380865919842</v>
      </c>
      <c r="Q1429" s="17">
        <v>0.30116675130057502</v>
      </c>
      <c r="R1429" s="17">
        <v>0.101755585909883</v>
      </c>
      <c r="S1429" s="17">
        <v>0.18651381867310399</v>
      </c>
      <c r="T1429" s="17">
        <v>7.1400992979807607E-2</v>
      </c>
      <c r="U1429" s="17">
        <v>0.25033299173607798</v>
      </c>
      <c r="V1429" s="17">
        <v>0.13448426823119899</v>
      </c>
      <c r="W1429" s="17">
        <v>0.103266353837903</v>
      </c>
      <c r="X1429" s="17">
        <v>0.109445689844455</v>
      </c>
      <c r="Y1429" s="17">
        <v>0.14612184437126499</v>
      </c>
      <c r="Z1429" s="17">
        <v>0.13550205094821599</v>
      </c>
      <c r="AA1429" s="17">
        <v>9.4619682922363696E-2</v>
      </c>
      <c r="AB1429" s="17">
        <v>0.109696201617463</v>
      </c>
      <c r="AC1429" s="17">
        <v>0.144534080862604</v>
      </c>
      <c r="AD1429" s="17"/>
      <c r="AE1429" s="17">
        <v>0.11040847775764601</v>
      </c>
      <c r="AF1429" s="17">
        <v>0.13590118649730501</v>
      </c>
    </row>
    <row r="1430" spans="2:32" x14ac:dyDescent="0.5">
      <c r="C1430" s="17"/>
      <c r="D1430" s="17"/>
      <c r="E1430" s="17"/>
      <c r="F1430" s="17"/>
      <c r="G1430" s="17"/>
      <c r="H1430" s="17"/>
      <c r="I1430" s="17"/>
      <c r="J1430" s="17"/>
      <c r="K1430" s="17"/>
      <c r="L1430" s="17"/>
      <c r="M1430" s="17"/>
      <c r="N1430" s="17"/>
      <c r="O1430" s="17"/>
      <c r="P1430" s="17"/>
      <c r="Q1430" s="17"/>
      <c r="R1430" s="17"/>
      <c r="S1430" s="17"/>
      <c r="T1430" s="17"/>
      <c r="U1430" s="17"/>
      <c r="V1430" s="17"/>
      <c r="W1430" s="17"/>
      <c r="X1430" s="17"/>
      <c r="Y1430" s="17"/>
      <c r="Z1430" s="17"/>
      <c r="AA1430" s="17"/>
      <c r="AB1430" s="17"/>
      <c r="AC1430" s="17"/>
      <c r="AD1430" s="17"/>
      <c r="AE1430" s="17"/>
      <c r="AF1430" s="17"/>
    </row>
    <row r="1431" spans="2:32" x14ac:dyDescent="0.5">
      <c r="C1431" s="17"/>
      <c r="D1431" s="17"/>
      <c r="E1431" s="17"/>
      <c r="F1431" s="17"/>
      <c r="G1431" s="17"/>
      <c r="H1431" s="17"/>
      <c r="I1431" s="17"/>
      <c r="J1431" s="17"/>
      <c r="K1431" s="17"/>
      <c r="L1431" s="17"/>
      <c r="M1431" s="17"/>
      <c r="N1431" s="17"/>
      <c r="O1431" s="17"/>
      <c r="P1431" s="17"/>
      <c r="Q1431" s="17"/>
      <c r="R1431" s="17"/>
      <c r="S1431" s="17"/>
      <c r="T1431" s="17"/>
      <c r="U1431" s="17"/>
      <c r="V1431" s="17"/>
      <c r="W1431" s="17"/>
      <c r="X1431" s="17"/>
      <c r="Y1431" s="17"/>
      <c r="Z1431" s="17"/>
      <c r="AA1431" s="17"/>
      <c r="AB1431" s="17"/>
      <c r="AC1431" s="17"/>
      <c r="AD1431" s="17"/>
      <c r="AE1431" s="17"/>
      <c r="AF1431" s="17"/>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F20"/>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56</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49</v>
      </c>
      <c r="C9" s="17">
        <v>0.55632920247918805</v>
      </c>
      <c r="D9" s="17">
        <v>0.59166820904071005</v>
      </c>
      <c r="E9" s="17">
        <v>0.52094240343109599</v>
      </c>
      <c r="F9" s="17"/>
      <c r="G9" s="17">
        <v>0.67478778772208603</v>
      </c>
      <c r="H9" s="17">
        <v>0.61217144932822598</v>
      </c>
      <c r="I9" s="17">
        <v>0.54629395070554598</v>
      </c>
      <c r="J9" s="17">
        <v>0.55821637284325298</v>
      </c>
      <c r="K9" s="17">
        <v>0.49336835178271299</v>
      </c>
      <c r="L9" s="17">
        <v>0.53267191787666401</v>
      </c>
      <c r="M9" s="17"/>
      <c r="N9" s="17">
        <v>0.54174399761986103</v>
      </c>
      <c r="O9" s="17">
        <v>0.55935599771172895</v>
      </c>
      <c r="P9" s="17">
        <v>0.42037632460673602</v>
      </c>
      <c r="Q9" s="17">
        <v>0.48628900261989699</v>
      </c>
      <c r="R9" s="17">
        <v>0.59534975981263805</v>
      </c>
      <c r="S9" s="17">
        <v>0.61352774703564505</v>
      </c>
      <c r="T9" s="17">
        <v>0.55393804737022501</v>
      </c>
      <c r="U9" s="17">
        <v>0.53083010951004295</v>
      </c>
      <c r="V9" s="17">
        <v>0.59697544237137801</v>
      </c>
      <c r="W9" s="17">
        <v>0.58205668307030101</v>
      </c>
      <c r="X9" s="17">
        <v>0.53647818793433499</v>
      </c>
      <c r="Y9" s="17">
        <v>0.53793669380265996</v>
      </c>
      <c r="Z9" s="17">
        <v>0.56339429005081498</v>
      </c>
      <c r="AA9" s="17">
        <v>0.66324258023193505</v>
      </c>
      <c r="AB9" s="17">
        <v>0.37961837805945198</v>
      </c>
      <c r="AC9" s="17">
        <v>0.68899978736666101</v>
      </c>
      <c r="AD9" s="17"/>
      <c r="AE9" s="17">
        <v>0.59893198995686103</v>
      </c>
      <c r="AF9" s="17">
        <v>0.536919198868546</v>
      </c>
    </row>
    <row r="10" spans="2:32" ht="28.7" x14ac:dyDescent="0.5">
      <c r="B10" s="18" t="s">
        <v>50</v>
      </c>
      <c r="C10" s="17">
        <v>0.36518365486809301</v>
      </c>
      <c r="D10" s="17">
        <v>0.40138998900905398</v>
      </c>
      <c r="E10" s="17">
        <v>0.33002597836957398</v>
      </c>
      <c r="F10" s="17"/>
      <c r="G10" s="17">
        <v>0.49406531094065997</v>
      </c>
      <c r="H10" s="17">
        <v>0.41364561820309398</v>
      </c>
      <c r="I10" s="17">
        <v>0.39453042494017798</v>
      </c>
      <c r="J10" s="17">
        <v>0.35283792527256302</v>
      </c>
      <c r="K10" s="17">
        <v>0.33821687173815201</v>
      </c>
      <c r="L10" s="17">
        <v>0.303933048554902</v>
      </c>
      <c r="M10" s="17"/>
      <c r="N10" s="17">
        <v>0.37790221075234298</v>
      </c>
      <c r="O10" s="17">
        <v>0.45612273001903902</v>
      </c>
      <c r="P10" s="17">
        <v>0.29393466045243899</v>
      </c>
      <c r="Q10" s="17">
        <v>0.37365959748409999</v>
      </c>
      <c r="R10" s="17">
        <v>0.18851741138183001</v>
      </c>
      <c r="S10" s="17">
        <v>0.32214570485409</v>
      </c>
      <c r="T10" s="17">
        <v>0.34555875640420303</v>
      </c>
      <c r="U10" s="17">
        <v>0.21317385524876001</v>
      </c>
      <c r="V10" s="17">
        <v>0.30977285987674802</v>
      </c>
      <c r="W10" s="17">
        <v>0.37122654910870101</v>
      </c>
      <c r="X10" s="17">
        <v>0.34566773945882401</v>
      </c>
      <c r="Y10" s="17">
        <v>0.62501537313502997</v>
      </c>
      <c r="Z10" s="17">
        <v>0.31563908543115499</v>
      </c>
      <c r="AA10" s="17">
        <v>0.36862280192589603</v>
      </c>
      <c r="AB10" s="17">
        <v>0.177124315081506</v>
      </c>
      <c r="AC10" s="17">
        <v>0.53109075879979495</v>
      </c>
      <c r="AD10" s="17"/>
      <c r="AE10" s="17">
        <v>0.36924753430948798</v>
      </c>
      <c r="AF10" s="17">
        <v>0.36333213483147497</v>
      </c>
    </row>
    <row r="11" spans="2:32" x14ac:dyDescent="0.5">
      <c r="B11" s="18" t="s">
        <v>51</v>
      </c>
      <c r="C11" s="17">
        <v>0.317946764538584</v>
      </c>
      <c r="D11" s="17">
        <v>0.300134037726422</v>
      </c>
      <c r="E11" s="17">
        <v>0.33613257228024401</v>
      </c>
      <c r="F11" s="17"/>
      <c r="G11" s="17">
        <v>0.45049698100920399</v>
      </c>
      <c r="H11" s="17">
        <v>0.28042269009675802</v>
      </c>
      <c r="I11" s="17">
        <v>0.233375099694622</v>
      </c>
      <c r="J11" s="17">
        <v>0.28763203338965598</v>
      </c>
      <c r="K11" s="17">
        <v>0.38263117082255199</v>
      </c>
      <c r="L11" s="17">
        <v>0.31677993601566901</v>
      </c>
      <c r="M11" s="17"/>
      <c r="N11" s="17">
        <v>0.28005891896631002</v>
      </c>
      <c r="O11" s="17">
        <v>0.334675380402011</v>
      </c>
      <c r="P11" s="17">
        <v>0.39916056514195902</v>
      </c>
      <c r="Q11" s="17">
        <v>0.31362038130102499</v>
      </c>
      <c r="R11" s="17">
        <v>0.211288357137042</v>
      </c>
      <c r="S11" s="17">
        <v>0.46002872850228799</v>
      </c>
      <c r="T11" s="17">
        <v>0.41322694158807999</v>
      </c>
      <c r="U11" s="17">
        <v>0.33117997388002202</v>
      </c>
      <c r="V11" s="17">
        <v>0.30776869082477798</v>
      </c>
      <c r="W11" s="17">
        <v>0.29170273009181202</v>
      </c>
      <c r="X11" s="17">
        <v>0.24400105988829701</v>
      </c>
      <c r="Y11" s="17">
        <v>0.21171499542257499</v>
      </c>
      <c r="Z11" s="17">
        <v>0.260235870491071</v>
      </c>
      <c r="AA11" s="17">
        <v>0.30217287782205199</v>
      </c>
      <c r="AB11" s="17">
        <v>0.35868919114158199</v>
      </c>
      <c r="AC11" s="17">
        <v>0.41751202461801301</v>
      </c>
      <c r="AD11" s="17"/>
      <c r="AE11" s="17">
        <v>0.30139019674561901</v>
      </c>
      <c r="AF11" s="17">
        <v>0.32549000430452002</v>
      </c>
    </row>
    <row r="12" spans="2:32" x14ac:dyDescent="0.5">
      <c r="B12" s="18" t="s">
        <v>52</v>
      </c>
      <c r="C12" s="17">
        <v>0.26955675378820099</v>
      </c>
      <c r="D12" s="17">
        <v>0.31180010367754801</v>
      </c>
      <c r="E12" s="17">
        <v>0.22828050473064099</v>
      </c>
      <c r="F12" s="17"/>
      <c r="G12" s="17">
        <v>0.39635059982385001</v>
      </c>
      <c r="H12" s="17">
        <v>0.26747069406840801</v>
      </c>
      <c r="I12" s="17">
        <v>0.295670570571818</v>
      </c>
      <c r="J12" s="17">
        <v>0.25571648530034802</v>
      </c>
      <c r="K12" s="17">
        <v>0.29465935010403199</v>
      </c>
      <c r="L12" s="17">
        <v>0.204570618775648</v>
      </c>
      <c r="M12" s="17"/>
      <c r="N12" s="17">
        <v>0.22923979936787101</v>
      </c>
      <c r="O12" s="17">
        <v>0.27961682126005899</v>
      </c>
      <c r="P12" s="17">
        <v>0.39887161527361098</v>
      </c>
      <c r="Q12" s="17">
        <v>0.26288921769606599</v>
      </c>
      <c r="R12" s="17">
        <v>0.31012752562402801</v>
      </c>
      <c r="S12" s="17">
        <v>0.387150031168773</v>
      </c>
      <c r="T12" s="17">
        <v>0.25906948823304099</v>
      </c>
      <c r="U12" s="17">
        <v>0.230591788829975</v>
      </c>
      <c r="V12" s="17">
        <v>0.27158629372897503</v>
      </c>
      <c r="W12" s="17">
        <v>0.28082086868377198</v>
      </c>
      <c r="X12" s="17">
        <v>0.20268599044347299</v>
      </c>
      <c r="Y12" s="17">
        <v>0.22886278249370501</v>
      </c>
      <c r="Z12" s="17">
        <v>0.25138478973745498</v>
      </c>
      <c r="AA12" s="17">
        <v>0.17219902266655099</v>
      </c>
      <c r="AB12" s="17">
        <v>0.33479855385094898</v>
      </c>
      <c r="AC12" s="17">
        <v>0.239907536270519</v>
      </c>
      <c r="AD12" s="17"/>
      <c r="AE12" s="17">
        <v>0.337410657404213</v>
      </c>
      <c r="AF12" s="17">
        <v>0.23864223874917401</v>
      </c>
    </row>
    <row r="13" spans="2:32" x14ac:dyDescent="0.5">
      <c r="B13" s="18" t="s">
        <v>53</v>
      </c>
      <c r="C13" s="17">
        <v>0.26596056373933702</v>
      </c>
      <c r="D13" s="17">
        <v>0.28803578931447099</v>
      </c>
      <c r="E13" s="17">
        <v>0.24586516945249301</v>
      </c>
      <c r="F13" s="17"/>
      <c r="G13" s="17">
        <v>0.250168824428534</v>
      </c>
      <c r="H13" s="17">
        <v>0.35974756409493802</v>
      </c>
      <c r="I13" s="17">
        <v>0.197921377401159</v>
      </c>
      <c r="J13" s="17">
        <v>0.303421759199348</v>
      </c>
      <c r="K13" s="17">
        <v>0.19354624775149001</v>
      </c>
      <c r="L13" s="17">
        <v>0.28274385646664901</v>
      </c>
      <c r="M13" s="17"/>
      <c r="N13" s="17">
        <v>0.31296968013236198</v>
      </c>
      <c r="O13" s="17">
        <v>0.21079988521880499</v>
      </c>
      <c r="P13" s="17">
        <v>0.20290792577970801</v>
      </c>
      <c r="Q13" s="17">
        <v>0.188974381004057</v>
      </c>
      <c r="R13" s="17">
        <v>0.18212396633941999</v>
      </c>
      <c r="S13" s="17">
        <v>0.113645119068692</v>
      </c>
      <c r="T13" s="17">
        <v>0.28431934768403599</v>
      </c>
      <c r="U13" s="17">
        <v>0.31275428416986301</v>
      </c>
      <c r="V13" s="17">
        <v>0.31741322306945302</v>
      </c>
      <c r="W13" s="17">
        <v>0.300032147872833</v>
      </c>
      <c r="X13" s="17">
        <v>0.26268564777134101</v>
      </c>
      <c r="Y13" s="17">
        <v>0.14900509583604299</v>
      </c>
      <c r="Z13" s="17">
        <v>0.18054647774719601</v>
      </c>
      <c r="AA13" s="17">
        <v>0.25889085778328402</v>
      </c>
      <c r="AB13" s="17">
        <v>0.30142954521618098</v>
      </c>
      <c r="AC13" s="17">
        <v>0.32872143211621102</v>
      </c>
      <c r="AD13" s="17"/>
      <c r="AE13" s="17">
        <v>0.24219682455459199</v>
      </c>
      <c r="AF13" s="17">
        <v>0.276787420165575</v>
      </c>
    </row>
    <row r="14" spans="2:32" ht="28.7" x14ac:dyDescent="0.5">
      <c r="B14" s="18" t="s">
        <v>54</v>
      </c>
      <c r="C14" s="17">
        <v>3.5166006933078503E-2</v>
      </c>
      <c r="D14" s="17">
        <v>4.4589021212163502E-2</v>
      </c>
      <c r="E14" s="17">
        <v>2.6298136991200299E-2</v>
      </c>
      <c r="F14" s="17"/>
      <c r="G14" s="17">
        <v>4.3837541668496703E-2</v>
      </c>
      <c r="H14" s="17">
        <v>5.67988279327553E-2</v>
      </c>
      <c r="I14" s="17">
        <v>5.4983940784522199E-2</v>
      </c>
      <c r="J14" s="17">
        <v>4.4079737654661E-2</v>
      </c>
      <c r="K14" s="17">
        <v>2.66768174385805E-2</v>
      </c>
      <c r="L14" s="17">
        <v>8.9360546260500995E-3</v>
      </c>
      <c r="M14" s="17"/>
      <c r="N14" s="17">
        <v>4.9795706356002299E-2</v>
      </c>
      <c r="O14" s="17">
        <v>2.8767952299379701E-2</v>
      </c>
      <c r="P14" s="17">
        <v>5.4076719395073698E-2</v>
      </c>
      <c r="Q14" s="17">
        <v>2.98629462194781E-2</v>
      </c>
      <c r="R14" s="17">
        <v>0.216883434210873</v>
      </c>
      <c r="S14" s="17">
        <v>0</v>
      </c>
      <c r="T14" s="17">
        <v>3.8281299593510197E-2</v>
      </c>
      <c r="U14" s="17">
        <v>0</v>
      </c>
      <c r="V14" s="17">
        <v>2.7600862835829999E-2</v>
      </c>
      <c r="W14" s="17">
        <v>2.44358455456101E-2</v>
      </c>
      <c r="X14" s="17">
        <v>5.8163168860693698E-2</v>
      </c>
      <c r="Y14" s="17">
        <v>7.6046713212655506E-2</v>
      </c>
      <c r="Z14" s="17">
        <v>3.4702444350058398E-2</v>
      </c>
      <c r="AA14" s="17">
        <v>3.3874594064774298E-2</v>
      </c>
      <c r="AB14" s="17">
        <v>0</v>
      </c>
      <c r="AC14" s="17">
        <v>6.7348223795622997E-2</v>
      </c>
      <c r="AD14" s="17"/>
      <c r="AE14" s="17">
        <v>4.7735684239386199E-2</v>
      </c>
      <c r="AF14" s="17">
        <v>2.9439210722198898E-2</v>
      </c>
    </row>
    <row r="15" spans="2:32" x14ac:dyDescent="0.5">
      <c r="B15" s="18" t="s">
        <v>55</v>
      </c>
      <c r="C15" s="19">
        <v>0.13964063824047099</v>
      </c>
      <c r="D15" s="19">
        <v>0.120952160841168</v>
      </c>
      <c r="E15" s="19">
        <v>0.15800290328452299</v>
      </c>
      <c r="F15" s="19"/>
      <c r="G15" s="19">
        <v>3.1722643430220597E-2</v>
      </c>
      <c r="H15" s="19">
        <v>0.127811754123444</v>
      </c>
      <c r="I15" s="19">
        <v>0.16508664762202199</v>
      </c>
      <c r="J15" s="19">
        <v>0.164009065313932</v>
      </c>
      <c r="K15" s="19">
        <v>0.138943948921848</v>
      </c>
      <c r="L15" s="19">
        <v>0.15351600605123</v>
      </c>
      <c r="M15" s="19"/>
      <c r="N15" s="19">
        <v>0.17091062761221201</v>
      </c>
      <c r="O15" s="19">
        <v>0.118075045753724</v>
      </c>
      <c r="P15" s="19">
        <v>0.17754286328174601</v>
      </c>
      <c r="Q15" s="19">
        <v>8.8910769573925894E-2</v>
      </c>
      <c r="R15" s="19">
        <v>9.6704822806779306E-2</v>
      </c>
      <c r="S15" s="19">
        <v>3.9063227748090901E-2</v>
      </c>
      <c r="T15" s="19">
        <v>0.14311432890093001</v>
      </c>
      <c r="U15" s="19">
        <v>0.14112814702197499</v>
      </c>
      <c r="V15" s="19">
        <v>0.136276212383865</v>
      </c>
      <c r="W15" s="19">
        <v>0.13202971374566</v>
      </c>
      <c r="X15" s="19">
        <v>0.20557886707390399</v>
      </c>
      <c r="Y15" s="19">
        <v>7.7135279513100702E-2</v>
      </c>
      <c r="Z15" s="19">
        <v>0.20792214896627001</v>
      </c>
      <c r="AA15" s="19">
        <v>9.2961862551759006E-2</v>
      </c>
      <c r="AB15" s="19">
        <v>0.154548260335165</v>
      </c>
      <c r="AC15" s="19">
        <v>6.8915172724781898E-2</v>
      </c>
      <c r="AD15" s="19"/>
      <c r="AE15" s="19">
        <v>0.133022813075417</v>
      </c>
      <c r="AF15" s="19">
        <v>0.142655746357883</v>
      </c>
    </row>
    <row r="16" spans="2:32" x14ac:dyDescent="0.5">
      <c r="B16" s="16"/>
    </row>
    <row r="17" spans="2:2" x14ac:dyDescent="0.5">
      <c r="B17" t="s">
        <v>58</v>
      </c>
    </row>
    <row r="18" spans="2:2" x14ac:dyDescent="0.5">
      <c r="B18" t="s">
        <v>59</v>
      </c>
    </row>
    <row r="20" spans="2:2" x14ac:dyDescent="0.5">
      <c r="B20"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F18"/>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64</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60</v>
      </c>
      <c r="C9" s="17">
        <v>0.58915557243503103</v>
      </c>
      <c r="D9" s="17">
        <v>0.55379882290858196</v>
      </c>
      <c r="E9" s="17">
        <v>0.62139731776151297</v>
      </c>
      <c r="F9" s="17"/>
      <c r="G9" s="17">
        <v>0.615934226405353</v>
      </c>
      <c r="H9" s="17">
        <v>0.65878225458391704</v>
      </c>
      <c r="I9" s="17">
        <v>0.60022608597308902</v>
      </c>
      <c r="J9" s="17">
        <v>0.59119787636577503</v>
      </c>
      <c r="K9" s="17">
        <v>0.53830857823339595</v>
      </c>
      <c r="L9" s="17">
        <v>0.56802302686262296</v>
      </c>
      <c r="M9" s="17"/>
      <c r="N9" s="17">
        <v>0.54989495443875203</v>
      </c>
      <c r="O9" s="17">
        <v>0.53048208744901604</v>
      </c>
      <c r="P9" s="17">
        <v>0.58823938448419399</v>
      </c>
      <c r="Q9" s="17">
        <v>0.45027844945879603</v>
      </c>
      <c r="R9" s="17">
        <v>0.59534975981263805</v>
      </c>
      <c r="S9" s="17">
        <v>0.58043699381936997</v>
      </c>
      <c r="T9" s="17">
        <v>0.54498343511900504</v>
      </c>
      <c r="U9" s="17">
        <v>0.63437577990742999</v>
      </c>
      <c r="V9" s="17">
        <v>0.58719233376612201</v>
      </c>
      <c r="W9" s="17">
        <v>0.64168041495597605</v>
      </c>
      <c r="X9" s="17">
        <v>0.68940608511512103</v>
      </c>
      <c r="Y9" s="17">
        <v>0.76046069699180197</v>
      </c>
      <c r="Z9" s="17">
        <v>0.54343902643047304</v>
      </c>
      <c r="AA9" s="17">
        <v>0.66744534358603003</v>
      </c>
      <c r="AB9" s="17">
        <v>0.51662717613224796</v>
      </c>
      <c r="AC9" s="17">
        <v>0.81975395933357798</v>
      </c>
      <c r="AD9" s="17"/>
      <c r="AE9" s="17">
        <v>0.51577280002960801</v>
      </c>
      <c r="AF9" s="17">
        <v>0.62258906262847602</v>
      </c>
    </row>
    <row r="10" spans="2:32" ht="28.7" x14ac:dyDescent="0.5">
      <c r="B10" s="18" t="s">
        <v>61</v>
      </c>
      <c r="C10" s="17">
        <v>0.58746386083172497</v>
      </c>
      <c r="D10" s="17">
        <v>0.605167606290546</v>
      </c>
      <c r="E10" s="17">
        <v>0.56903210612403599</v>
      </c>
      <c r="F10" s="17"/>
      <c r="G10" s="17">
        <v>0.53298886941894097</v>
      </c>
      <c r="H10" s="17">
        <v>0.48737794056577999</v>
      </c>
      <c r="I10" s="17">
        <v>0.58040656938769797</v>
      </c>
      <c r="J10" s="17">
        <v>0.54346043083714302</v>
      </c>
      <c r="K10" s="17">
        <v>0.62096959682518704</v>
      </c>
      <c r="L10" s="17">
        <v>0.67154704211378102</v>
      </c>
      <c r="M10" s="17"/>
      <c r="N10" s="17">
        <v>0.60151424100302997</v>
      </c>
      <c r="O10" s="17">
        <v>0.56590539125938799</v>
      </c>
      <c r="P10" s="17">
        <v>0.69503743500521897</v>
      </c>
      <c r="Q10" s="17">
        <v>0.53575855664696903</v>
      </c>
      <c r="R10" s="17">
        <v>0.62371578264168004</v>
      </c>
      <c r="S10" s="17">
        <v>0.61725314287856903</v>
      </c>
      <c r="T10" s="17">
        <v>0.64519103807911005</v>
      </c>
      <c r="U10" s="17">
        <v>0.44902703165269497</v>
      </c>
      <c r="V10" s="17">
        <v>0.59579555738880596</v>
      </c>
      <c r="W10" s="17">
        <v>0.55791347352863996</v>
      </c>
      <c r="X10" s="17">
        <v>0.62460795308747497</v>
      </c>
      <c r="Y10" s="17">
        <v>0.45241807990315303</v>
      </c>
      <c r="Z10" s="17">
        <v>0.55828721411784699</v>
      </c>
      <c r="AA10" s="17">
        <v>0.54489445797012903</v>
      </c>
      <c r="AB10" s="17">
        <v>0.56499032330690802</v>
      </c>
      <c r="AC10" s="17">
        <v>0.75439727650877597</v>
      </c>
      <c r="AD10" s="17"/>
      <c r="AE10" s="17">
        <v>0.58979440529953797</v>
      </c>
      <c r="AF10" s="17">
        <v>0.586402055273609</v>
      </c>
    </row>
    <row r="11" spans="2:32" ht="28.7" x14ac:dyDescent="0.5">
      <c r="B11" s="18" t="s">
        <v>62</v>
      </c>
      <c r="C11" s="17">
        <v>0.58116247901398399</v>
      </c>
      <c r="D11" s="17">
        <v>0.68606507873613098</v>
      </c>
      <c r="E11" s="17">
        <v>0.48120622676584301</v>
      </c>
      <c r="F11" s="17"/>
      <c r="G11" s="17">
        <v>0.63525962455198304</v>
      </c>
      <c r="H11" s="17">
        <v>0.646618515755784</v>
      </c>
      <c r="I11" s="17">
        <v>0.55535048285565203</v>
      </c>
      <c r="J11" s="17">
        <v>0.538633230243313</v>
      </c>
      <c r="K11" s="17">
        <v>0.55729809374835004</v>
      </c>
      <c r="L11" s="17">
        <v>0.58337668706787404</v>
      </c>
      <c r="M11" s="17"/>
      <c r="N11" s="17">
        <v>0.54484622739195798</v>
      </c>
      <c r="O11" s="17">
        <v>0.62872349911482095</v>
      </c>
      <c r="P11" s="17">
        <v>0.489554919769698</v>
      </c>
      <c r="Q11" s="17">
        <v>0.53675507607482098</v>
      </c>
      <c r="R11" s="17">
        <v>0.485816988585479</v>
      </c>
      <c r="S11" s="17">
        <v>0.656124703686502</v>
      </c>
      <c r="T11" s="17">
        <v>0.49919065683521102</v>
      </c>
      <c r="U11" s="17">
        <v>0.54157825893885003</v>
      </c>
      <c r="V11" s="17">
        <v>0.64058234448206597</v>
      </c>
      <c r="W11" s="17">
        <v>0.61870783100593696</v>
      </c>
      <c r="X11" s="17">
        <v>0.41039169746209903</v>
      </c>
      <c r="Y11" s="17">
        <v>0.84393475580946598</v>
      </c>
      <c r="Z11" s="17">
        <v>0.54023904132282896</v>
      </c>
      <c r="AA11" s="17">
        <v>0.61357055739015298</v>
      </c>
      <c r="AB11" s="17">
        <v>0.48385643936889899</v>
      </c>
      <c r="AC11" s="17">
        <v>0.76522404068043304</v>
      </c>
      <c r="AD11" s="17"/>
      <c r="AE11" s="17">
        <v>0.669692557633768</v>
      </c>
      <c r="AF11" s="17">
        <v>0.540827814373529</v>
      </c>
    </row>
    <row r="12" spans="2:32" ht="43" x14ac:dyDescent="0.5">
      <c r="B12" s="18" t="s">
        <v>63</v>
      </c>
      <c r="C12" s="17">
        <v>0.19797074765967501</v>
      </c>
      <c r="D12" s="17">
        <v>0.281628022082762</v>
      </c>
      <c r="E12" s="17">
        <v>0.116883626352911</v>
      </c>
      <c r="F12" s="17"/>
      <c r="G12" s="17">
        <v>0.21038569601252599</v>
      </c>
      <c r="H12" s="17">
        <v>0.31127795685284698</v>
      </c>
      <c r="I12" s="17">
        <v>0.22831261225136401</v>
      </c>
      <c r="J12" s="17">
        <v>0.21712140435551999</v>
      </c>
      <c r="K12" s="17">
        <v>0.15960974309464299</v>
      </c>
      <c r="L12" s="17">
        <v>0.12631724262435801</v>
      </c>
      <c r="M12" s="17"/>
      <c r="N12" s="17">
        <v>0.23510782388929499</v>
      </c>
      <c r="O12" s="17">
        <v>0.18470224845456101</v>
      </c>
      <c r="P12" s="17">
        <v>0.200389757231519</v>
      </c>
      <c r="Q12" s="17">
        <v>0.22560009757517799</v>
      </c>
      <c r="R12" s="17">
        <v>0.28952239188637202</v>
      </c>
      <c r="S12" s="17">
        <v>0.228835939862613</v>
      </c>
      <c r="T12" s="17">
        <v>0.144255250580238</v>
      </c>
      <c r="U12" s="17">
        <v>0.100701556027205</v>
      </c>
      <c r="V12" s="17">
        <v>0.18609796896000699</v>
      </c>
      <c r="W12" s="17">
        <v>0.23146772896934201</v>
      </c>
      <c r="X12" s="17">
        <v>0.13363030365226999</v>
      </c>
      <c r="Y12" s="17">
        <v>8.4418386220739897E-2</v>
      </c>
      <c r="Z12" s="17">
        <v>0.188520103673529</v>
      </c>
      <c r="AA12" s="17">
        <v>0.30806834051895399</v>
      </c>
      <c r="AB12" s="17">
        <v>0.151710720299742</v>
      </c>
      <c r="AC12" s="17">
        <v>0.13404286131117599</v>
      </c>
      <c r="AD12" s="17"/>
      <c r="AE12" s="17">
        <v>0.25433067696211098</v>
      </c>
      <c r="AF12" s="17">
        <v>0.17229293416380601</v>
      </c>
    </row>
    <row r="13" spans="2:32" x14ac:dyDescent="0.5">
      <c r="B13" s="18" t="s">
        <v>55</v>
      </c>
      <c r="C13" s="19">
        <v>7.1432690574348895E-2</v>
      </c>
      <c r="D13" s="19">
        <v>4.1939350599363399E-2</v>
      </c>
      <c r="E13" s="19">
        <v>9.9860080202094401E-2</v>
      </c>
      <c r="F13" s="19"/>
      <c r="G13" s="19">
        <v>6.1232388813375803E-2</v>
      </c>
      <c r="H13" s="19">
        <v>7.0442237487333706E-2</v>
      </c>
      <c r="I13" s="19">
        <v>0.102160832731476</v>
      </c>
      <c r="J13" s="19">
        <v>9.2586900042856607E-2</v>
      </c>
      <c r="K13" s="19">
        <v>6.4472526840820693E-2</v>
      </c>
      <c r="L13" s="19">
        <v>4.9585442535328102E-2</v>
      </c>
      <c r="M13" s="19"/>
      <c r="N13" s="19">
        <v>8.9511687026819095E-2</v>
      </c>
      <c r="O13" s="19">
        <v>6.1266491975918297E-2</v>
      </c>
      <c r="P13" s="19">
        <v>4.0142472713086803E-2</v>
      </c>
      <c r="Q13" s="19">
        <v>0.123133603917297</v>
      </c>
      <c r="R13" s="19">
        <v>9.6704822806779306E-2</v>
      </c>
      <c r="S13" s="19">
        <v>7.3492611037362293E-2</v>
      </c>
      <c r="T13" s="19">
        <v>6.1167452797623603E-2</v>
      </c>
      <c r="U13" s="19">
        <v>9.2403711663842106E-2</v>
      </c>
      <c r="V13" s="19">
        <v>8.3276027797211202E-2</v>
      </c>
      <c r="W13" s="19">
        <v>6.1428804926874803E-2</v>
      </c>
      <c r="X13" s="19">
        <v>7.6443491385206397E-2</v>
      </c>
      <c r="Y13" s="19">
        <v>0</v>
      </c>
      <c r="Z13" s="19">
        <v>0.104431703998397</v>
      </c>
      <c r="AA13" s="19">
        <v>3.08808445256065E-2</v>
      </c>
      <c r="AB13" s="19">
        <v>0.105290893691999</v>
      </c>
      <c r="AC13" s="19">
        <v>3.4212718368174903E-2</v>
      </c>
      <c r="AD13" s="19"/>
      <c r="AE13" s="19">
        <v>4.4377450426876297E-2</v>
      </c>
      <c r="AF13" s="19">
        <v>8.3759168254347399E-2</v>
      </c>
    </row>
    <row r="14" spans="2:32" x14ac:dyDescent="0.5">
      <c r="B14" s="16"/>
    </row>
    <row r="15" spans="2:32" x14ac:dyDescent="0.5">
      <c r="B15" t="s">
        <v>58</v>
      </c>
    </row>
    <row r="16" spans="2:32" x14ac:dyDescent="0.5">
      <c r="B16" t="s">
        <v>59</v>
      </c>
    </row>
    <row r="18" spans="2:2" x14ac:dyDescent="0.5">
      <c r="B18"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F25"/>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77</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65</v>
      </c>
      <c r="C9" s="17">
        <v>0.558639156278669</v>
      </c>
      <c r="D9" s="17">
        <v>0.61131343749528599</v>
      </c>
      <c r="E9" s="17">
        <v>0.50847215845006599</v>
      </c>
      <c r="F9" s="17"/>
      <c r="G9" s="17">
        <v>0.55524474904074705</v>
      </c>
      <c r="H9" s="17">
        <v>0.64315359042067</v>
      </c>
      <c r="I9" s="17">
        <v>0.51976361622449196</v>
      </c>
      <c r="J9" s="17">
        <v>0.52255835839671605</v>
      </c>
      <c r="K9" s="17">
        <v>0.55555976528963902</v>
      </c>
      <c r="L9" s="17">
        <v>0.558183471364741</v>
      </c>
      <c r="M9" s="17"/>
      <c r="N9" s="17">
        <v>0.52655394368401198</v>
      </c>
      <c r="O9" s="17">
        <v>0.66666378677776905</v>
      </c>
      <c r="P9" s="17">
        <v>0.53645027717026805</v>
      </c>
      <c r="Q9" s="17">
        <v>0.57087429461011996</v>
      </c>
      <c r="R9" s="17">
        <v>0.59316765156919304</v>
      </c>
      <c r="S9" s="17">
        <v>0.69801928309027905</v>
      </c>
      <c r="T9" s="17">
        <v>0.46015252624652597</v>
      </c>
      <c r="U9" s="17">
        <v>0.55954162157151999</v>
      </c>
      <c r="V9" s="17">
        <v>0.55144998124779698</v>
      </c>
      <c r="W9" s="17">
        <v>0.55418307534427902</v>
      </c>
      <c r="X9" s="17">
        <v>0.51514217899667702</v>
      </c>
      <c r="Y9" s="17">
        <v>0.54378056095118799</v>
      </c>
      <c r="Z9" s="17">
        <v>0.51764197498151399</v>
      </c>
      <c r="AA9" s="17">
        <v>0.57700563494868495</v>
      </c>
      <c r="AB9" s="17">
        <v>0.444263973036858</v>
      </c>
      <c r="AC9" s="17">
        <v>0.61482528821457205</v>
      </c>
      <c r="AD9" s="17"/>
      <c r="AE9" s="17">
        <v>0.65626325997797597</v>
      </c>
      <c r="AF9" s="17">
        <v>0.514161216747543</v>
      </c>
    </row>
    <row r="10" spans="2:32" x14ac:dyDescent="0.5">
      <c r="B10" s="18" t="s">
        <v>66</v>
      </c>
      <c r="C10" s="17">
        <v>0.48246384129338599</v>
      </c>
      <c r="D10" s="17">
        <v>0.44186398817045103</v>
      </c>
      <c r="E10" s="17">
        <v>0.52108204160097804</v>
      </c>
      <c r="F10" s="17"/>
      <c r="G10" s="17">
        <v>0.51193656078935101</v>
      </c>
      <c r="H10" s="17">
        <v>0.39200448367178797</v>
      </c>
      <c r="I10" s="17">
        <v>0.450302391677321</v>
      </c>
      <c r="J10" s="17">
        <v>0.40675866444859998</v>
      </c>
      <c r="K10" s="17">
        <v>0.48406243116735298</v>
      </c>
      <c r="L10" s="17">
        <v>0.58906969823470001</v>
      </c>
      <c r="M10" s="17"/>
      <c r="N10" s="17">
        <v>0.47050649657193599</v>
      </c>
      <c r="O10" s="17">
        <v>0.46198159594459198</v>
      </c>
      <c r="P10" s="17">
        <v>0.45714411552733802</v>
      </c>
      <c r="Q10" s="17">
        <v>0.593495684127196</v>
      </c>
      <c r="R10" s="17">
        <v>0.40970100329046499</v>
      </c>
      <c r="S10" s="17">
        <v>0.65619775801740199</v>
      </c>
      <c r="T10" s="17">
        <v>0.53514597793173702</v>
      </c>
      <c r="U10" s="17">
        <v>0.57314206037068305</v>
      </c>
      <c r="V10" s="17">
        <v>0.48940224574493402</v>
      </c>
      <c r="W10" s="17">
        <v>0.41634018031811798</v>
      </c>
      <c r="X10" s="17">
        <v>0.50250860708221501</v>
      </c>
      <c r="Y10" s="17">
        <v>0.53884432364405599</v>
      </c>
      <c r="Z10" s="17">
        <v>0.60982599737992804</v>
      </c>
      <c r="AA10" s="17">
        <v>0.37008239106607499</v>
      </c>
      <c r="AB10" s="17">
        <v>0.45607344202357097</v>
      </c>
      <c r="AC10" s="17">
        <v>0.60653267030908598</v>
      </c>
      <c r="AD10" s="17"/>
      <c r="AE10" s="17">
        <v>0.46746077035560502</v>
      </c>
      <c r="AF10" s="17">
        <v>0.48929930156052698</v>
      </c>
    </row>
    <row r="11" spans="2:32" x14ac:dyDescent="0.5">
      <c r="B11" s="18" t="s">
        <v>67</v>
      </c>
      <c r="C11" s="17">
        <v>0.36117383638085998</v>
      </c>
      <c r="D11" s="17">
        <v>0.36019518937703499</v>
      </c>
      <c r="E11" s="17">
        <v>0.36150910193179597</v>
      </c>
      <c r="F11" s="17"/>
      <c r="G11" s="17">
        <v>0.254541392358895</v>
      </c>
      <c r="H11" s="17">
        <v>0.35191334278067998</v>
      </c>
      <c r="I11" s="17">
        <v>0.30803236596397698</v>
      </c>
      <c r="J11" s="17">
        <v>0.33081599124189098</v>
      </c>
      <c r="K11" s="17">
        <v>0.39356704206369297</v>
      </c>
      <c r="L11" s="17">
        <v>0.42902707056407702</v>
      </c>
      <c r="M11" s="17"/>
      <c r="N11" s="17">
        <v>0.36518611243710197</v>
      </c>
      <c r="O11" s="17">
        <v>0.28217201057183999</v>
      </c>
      <c r="P11" s="17">
        <v>0.36062002718772201</v>
      </c>
      <c r="Q11" s="17">
        <v>0.316271819614106</v>
      </c>
      <c r="R11" s="17">
        <v>0.28952239188637202</v>
      </c>
      <c r="S11" s="17">
        <v>0.35477848295834402</v>
      </c>
      <c r="T11" s="17">
        <v>0.33920435032316898</v>
      </c>
      <c r="U11" s="17">
        <v>0.54821056735448903</v>
      </c>
      <c r="V11" s="17">
        <v>0.33832785207831501</v>
      </c>
      <c r="W11" s="17">
        <v>0.38653477855158602</v>
      </c>
      <c r="X11" s="17">
        <v>0.41917281076358798</v>
      </c>
      <c r="Y11" s="17">
        <v>0.31806132234682699</v>
      </c>
      <c r="Z11" s="17">
        <v>0.39510184592018699</v>
      </c>
      <c r="AA11" s="17">
        <v>0.25779544562342699</v>
      </c>
      <c r="AB11" s="17">
        <v>0.529627441703302</v>
      </c>
      <c r="AC11" s="17">
        <v>0.42539259066936103</v>
      </c>
      <c r="AD11" s="17"/>
      <c r="AE11" s="17">
        <v>0.35891583776987301</v>
      </c>
      <c r="AF11" s="17">
        <v>0.362202589750931</v>
      </c>
    </row>
    <row r="12" spans="2:32" x14ac:dyDescent="0.5">
      <c r="B12" s="18" t="s">
        <v>68</v>
      </c>
      <c r="C12" s="17">
        <v>0.20942705308885301</v>
      </c>
      <c r="D12" s="17">
        <v>0.224786783331892</v>
      </c>
      <c r="E12" s="17">
        <v>0.195535063443704</v>
      </c>
      <c r="F12" s="17"/>
      <c r="G12" s="17">
        <v>0.21108523638382001</v>
      </c>
      <c r="H12" s="17">
        <v>0.22002251583964799</v>
      </c>
      <c r="I12" s="17">
        <v>0.17265124235007501</v>
      </c>
      <c r="J12" s="17">
        <v>0.20686567940324899</v>
      </c>
      <c r="K12" s="17">
        <v>0.20079505247237101</v>
      </c>
      <c r="L12" s="17">
        <v>0.23119884822348499</v>
      </c>
      <c r="M12" s="17"/>
      <c r="N12" s="17">
        <v>0.21682878167817299</v>
      </c>
      <c r="O12" s="17">
        <v>0.21382948230839499</v>
      </c>
      <c r="P12" s="17">
        <v>0.135015388223377</v>
      </c>
      <c r="Q12" s="17">
        <v>0.26204411605918998</v>
      </c>
      <c r="R12" s="17">
        <v>0</v>
      </c>
      <c r="S12" s="17">
        <v>6.8745101839040507E-2</v>
      </c>
      <c r="T12" s="17">
        <v>0.226721528142248</v>
      </c>
      <c r="U12" s="17">
        <v>4.3791444902957402E-2</v>
      </c>
      <c r="V12" s="17">
        <v>0.187870515015467</v>
      </c>
      <c r="W12" s="17">
        <v>0.208465022392535</v>
      </c>
      <c r="X12" s="17">
        <v>0.25244051373424398</v>
      </c>
      <c r="Y12" s="17">
        <v>0.22216855758392001</v>
      </c>
      <c r="Z12" s="17">
        <v>0.27424314056107801</v>
      </c>
      <c r="AA12" s="17">
        <v>0.406577566575135</v>
      </c>
      <c r="AB12" s="17">
        <v>0.18658173108783499</v>
      </c>
      <c r="AC12" s="17">
        <v>0.17551815097257201</v>
      </c>
      <c r="AD12" s="17"/>
      <c r="AE12" s="17">
        <v>0.216982171111225</v>
      </c>
      <c r="AF12" s="17">
        <v>0.205984910525531</v>
      </c>
    </row>
    <row r="13" spans="2:32" x14ac:dyDescent="0.5">
      <c r="B13" s="18" t="s">
        <v>69</v>
      </c>
      <c r="C13" s="17">
        <v>0.18899848204817801</v>
      </c>
      <c r="D13" s="17">
        <v>0.23614849426288401</v>
      </c>
      <c r="E13" s="17">
        <v>0.14467449522505399</v>
      </c>
      <c r="F13" s="17"/>
      <c r="G13" s="17">
        <v>0.210767034074129</v>
      </c>
      <c r="H13" s="17">
        <v>0.24384828895886701</v>
      </c>
      <c r="I13" s="17">
        <v>0.19814641279470699</v>
      </c>
      <c r="J13" s="17">
        <v>0.21403274003907199</v>
      </c>
      <c r="K13" s="17">
        <v>0.142697464746839</v>
      </c>
      <c r="L13" s="17">
        <v>0.16148235029657701</v>
      </c>
      <c r="M13" s="17"/>
      <c r="N13" s="17">
        <v>0.25101752072538203</v>
      </c>
      <c r="O13" s="17">
        <v>0.21028005542828099</v>
      </c>
      <c r="P13" s="17">
        <v>0.17806612984672601</v>
      </c>
      <c r="Q13" s="17">
        <v>9.3912466151201093E-2</v>
      </c>
      <c r="R13" s="17">
        <v>0.177823808641658</v>
      </c>
      <c r="S13" s="17">
        <v>0</v>
      </c>
      <c r="T13" s="17">
        <v>0.15755451308329099</v>
      </c>
      <c r="U13" s="17">
        <v>0.188472611769989</v>
      </c>
      <c r="V13" s="17">
        <v>0.260887939919837</v>
      </c>
      <c r="W13" s="17">
        <v>0.15351472566185501</v>
      </c>
      <c r="X13" s="17">
        <v>0.14825375919467301</v>
      </c>
      <c r="Y13" s="17">
        <v>0.21986371007751199</v>
      </c>
      <c r="Z13" s="17">
        <v>0.19791118267712801</v>
      </c>
      <c r="AA13" s="17">
        <v>0.21690635437092901</v>
      </c>
      <c r="AB13" s="17">
        <v>0.179402637297468</v>
      </c>
      <c r="AC13" s="17">
        <v>0.183647224144246</v>
      </c>
      <c r="AD13" s="17"/>
      <c r="AE13" s="17">
        <v>0.20256385046878</v>
      </c>
      <c r="AF13" s="17">
        <v>0.18281804490749601</v>
      </c>
    </row>
    <row r="14" spans="2:32" x14ac:dyDescent="0.5">
      <c r="B14" s="18" t="s">
        <v>70</v>
      </c>
      <c r="C14" s="17">
        <v>0.18371315043859801</v>
      </c>
      <c r="D14" s="17">
        <v>0.17558515091343299</v>
      </c>
      <c r="E14" s="17">
        <v>0.19215434350294699</v>
      </c>
      <c r="F14" s="17"/>
      <c r="G14" s="17">
        <v>0.147853973149913</v>
      </c>
      <c r="H14" s="17">
        <v>0.13170180868797601</v>
      </c>
      <c r="I14" s="17">
        <v>0.100104652469691</v>
      </c>
      <c r="J14" s="17">
        <v>0.19465509358059099</v>
      </c>
      <c r="K14" s="17">
        <v>0.22590899136685</v>
      </c>
      <c r="L14" s="17">
        <v>0.23666400532913001</v>
      </c>
      <c r="M14" s="17"/>
      <c r="N14" s="17">
        <v>0.16393737140867901</v>
      </c>
      <c r="O14" s="17">
        <v>0.16113110875784001</v>
      </c>
      <c r="P14" s="17">
        <v>0.275312427185049</v>
      </c>
      <c r="Q14" s="17">
        <v>0.12376270634933401</v>
      </c>
      <c r="R14" s="17">
        <v>0.18212396633941999</v>
      </c>
      <c r="S14" s="17">
        <v>0.188595660607455</v>
      </c>
      <c r="T14" s="17">
        <v>0.16791008479616401</v>
      </c>
      <c r="U14" s="17">
        <v>0</v>
      </c>
      <c r="V14" s="17">
        <v>0.20286117174652399</v>
      </c>
      <c r="W14" s="17">
        <v>0.22595815130851499</v>
      </c>
      <c r="X14" s="17">
        <v>0.13025772429995899</v>
      </c>
      <c r="Y14" s="17">
        <v>0</v>
      </c>
      <c r="Z14" s="17">
        <v>0.17094849897859299</v>
      </c>
      <c r="AA14" s="17">
        <v>0.211033980930868</v>
      </c>
      <c r="AB14" s="17">
        <v>0.219669763547336</v>
      </c>
      <c r="AC14" s="17">
        <v>0.22592934641762599</v>
      </c>
      <c r="AD14" s="17"/>
      <c r="AE14" s="17">
        <v>0.151918871744572</v>
      </c>
      <c r="AF14" s="17">
        <v>0.19819875339526599</v>
      </c>
    </row>
    <row r="15" spans="2:32" x14ac:dyDescent="0.5">
      <c r="B15" s="18" t="s">
        <v>71</v>
      </c>
      <c r="C15" s="17">
        <v>0.15268349921618199</v>
      </c>
      <c r="D15" s="17">
        <v>0.18647947109102</v>
      </c>
      <c r="E15" s="17">
        <v>0.120976850736554</v>
      </c>
      <c r="F15" s="17"/>
      <c r="G15" s="17">
        <v>0.13088348827330401</v>
      </c>
      <c r="H15" s="17">
        <v>0.13110046768682601</v>
      </c>
      <c r="I15" s="17">
        <v>0.19329584418836099</v>
      </c>
      <c r="J15" s="17">
        <v>0.155591629275844</v>
      </c>
      <c r="K15" s="17">
        <v>0.17051765172059</v>
      </c>
      <c r="L15" s="17">
        <v>0.13520892834304499</v>
      </c>
      <c r="M15" s="17"/>
      <c r="N15" s="17">
        <v>0.13804480972408001</v>
      </c>
      <c r="O15" s="17">
        <v>0.16816833378395801</v>
      </c>
      <c r="P15" s="17">
        <v>0.100729579717379</v>
      </c>
      <c r="Q15" s="17">
        <v>0.12209654766828799</v>
      </c>
      <c r="R15" s="17">
        <v>0.19411248845566201</v>
      </c>
      <c r="S15" s="17">
        <v>0.110201429445124</v>
      </c>
      <c r="T15" s="17">
        <v>0.22678370265897199</v>
      </c>
      <c r="U15" s="17">
        <v>0.17460799329059901</v>
      </c>
      <c r="V15" s="17">
        <v>8.9140531835438006E-2</v>
      </c>
      <c r="W15" s="17">
        <v>0.15773652007533101</v>
      </c>
      <c r="X15" s="17">
        <v>0.22695516853427</v>
      </c>
      <c r="Y15" s="17">
        <v>0.14503327807081901</v>
      </c>
      <c r="Z15" s="17">
        <v>0.10636381812347601</v>
      </c>
      <c r="AA15" s="17">
        <v>0.20500049180122201</v>
      </c>
      <c r="AB15" s="17">
        <v>7.0312603998282999E-2</v>
      </c>
      <c r="AC15" s="17">
        <v>0.24975292995165799</v>
      </c>
      <c r="AD15" s="17"/>
      <c r="AE15" s="17">
        <v>0.182211796751544</v>
      </c>
      <c r="AF15" s="17">
        <v>0.13923028651084299</v>
      </c>
    </row>
    <row r="16" spans="2:32" x14ac:dyDescent="0.5">
      <c r="B16" s="18" t="s">
        <v>72</v>
      </c>
      <c r="C16" s="17">
        <v>0.14807140351578299</v>
      </c>
      <c r="D16" s="17">
        <v>0.112956628809979</v>
      </c>
      <c r="E16" s="17">
        <v>0.18038563305750099</v>
      </c>
      <c r="F16" s="17"/>
      <c r="G16" s="17">
        <v>0.14137301648838399</v>
      </c>
      <c r="H16" s="17">
        <v>0.15189791997197799</v>
      </c>
      <c r="I16" s="17">
        <v>0.13459508044611199</v>
      </c>
      <c r="J16" s="17">
        <v>0.173916811015461</v>
      </c>
      <c r="K16" s="17">
        <v>0.111059224307871</v>
      </c>
      <c r="L16" s="17">
        <v>0.16520049560208</v>
      </c>
      <c r="M16" s="17"/>
      <c r="N16" s="17">
        <v>0.17466514464949701</v>
      </c>
      <c r="O16" s="17">
        <v>0.111366946672506</v>
      </c>
      <c r="P16" s="17">
        <v>0.12143001572579</v>
      </c>
      <c r="Q16" s="17">
        <v>0.160264677990271</v>
      </c>
      <c r="R16" s="17">
        <v>9.6704822806779306E-2</v>
      </c>
      <c r="S16" s="17">
        <v>0.183303313111564</v>
      </c>
      <c r="T16" s="17">
        <v>0.14158752355030199</v>
      </c>
      <c r="U16" s="17">
        <v>9.4607223503649501E-2</v>
      </c>
      <c r="V16" s="17">
        <v>0.114742410996008</v>
      </c>
      <c r="W16" s="17">
        <v>0.17540616965518599</v>
      </c>
      <c r="X16" s="17">
        <v>0.19634340825483301</v>
      </c>
      <c r="Y16" s="17">
        <v>0.147508584196793</v>
      </c>
      <c r="Z16" s="17">
        <v>0.103340394433624</v>
      </c>
      <c r="AA16" s="17">
        <v>0.12860762677364199</v>
      </c>
      <c r="AB16" s="17">
        <v>0.25655324173397698</v>
      </c>
      <c r="AC16" s="17">
        <v>7.2141692579600306E-2</v>
      </c>
      <c r="AD16" s="17"/>
      <c r="AE16" s="17">
        <v>6.6727328510467795E-2</v>
      </c>
      <c r="AF16" s="17">
        <v>0.185132095621552</v>
      </c>
    </row>
    <row r="17" spans="2:32" x14ac:dyDescent="0.5">
      <c r="B17" s="18" t="s">
        <v>73</v>
      </c>
      <c r="C17" s="17">
        <v>9.04294942655577E-2</v>
      </c>
      <c r="D17" s="17">
        <v>9.8095782760869096E-2</v>
      </c>
      <c r="E17" s="17">
        <v>8.3443607937154801E-2</v>
      </c>
      <c r="F17" s="17"/>
      <c r="G17" s="17">
        <v>0.17025973978060699</v>
      </c>
      <c r="H17" s="17">
        <v>0.118737507483935</v>
      </c>
      <c r="I17" s="17">
        <v>8.7904236688303897E-2</v>
      </c>
      <c r="J17" s="17">
        <v>7.0821860192604294E-2</v>
      </c>
      <c r="K17" s="17">
        <v>7.3927742038968305E-2</v>
      </c>
      <c r="L17" s="17">
        <v>7.2560430120527097E-2</v>
      </c>
      <c r="M17" s="17"/>
      <c r="N17" s="17">
        <v>5.0608641741451701E-2</v>
      </c>
      <c r="O17" s="17">
        <v>9.6834253330364606E-2</v>
      </c>
      <c r="P17" s="17">
        <v>9.8167067196002003E-2</v>
      </c>
      <c r="Q17" s="17">
        <v>6.6591355775571695E-2</v>
      </c>
      <c r="R17" s="17">
        <v>9.6704822806779306E-2</v>
      </c>
      <c r="S17" s="17">
        <v>4.0431946195315399E-2</v>
      </c>
      <c r="T17" s="17">
        <v>0.13809867799495901</v>
      </c>
      <c r="U17" s="17">
        <v>0.27855788602298698</v>
      </c>
      <c r="V17" s="17">
        <v>9.7131914352139706E-2</v>
      </c>
      <c r="W17" s="17">
        <v>0.100460652484149</v>
      </c>
      <c r="X17" s="17">
        <v>1.69567655100742E-2</v>
      </c>
      <c r="Y17" s="17">
        <v>0</v>
      </c>
      <c r="Z17" s="17">
        <v>0.10844957622316199</v>
      </c>
      <c r="AA17" s="17">
        <v>9.4637564446159297E-2</v>
      </c>
      <c r="AB17" s="17">
        <v>4.5940323891943302E-2</v>
      </c>
      <c r="AC17" s="17">
        <v>0.12874876195283</v>
      </c>
      <c r="AD17" s="17"/>
      <c r="AE17" s="17">
        <v>8.2889570121047002E-2</v>
      </c>
      <c r="AF17" s="17">
        <v>9.38647144362008E-2</v>
      </c>
    </row>
    <row r="18" spans="2:32" x14ac:dyDescent="0.5">
      <c r="B18" s="18" t="s">
        <v>74</v>
      </c>
      <c r="C18" s="17">
        <v>7.8452745399883006E-2</v>
      </c>
      <c r="D18" s="17">
        <v>6.3986677547863594E-2</v>
      </c>
      <c r="E18" s="17">
        <v>9.2556633620125298E-2</v>
      </c>
      <c r="F18" s="17"/>
      <c r="G18" s="17">
        <v>0.26181516603273203</v>
      </c>
      <c r="H18" s="17">
        <v>0.168069396689871</v>
      </c>
      <c r="I18" s="17">
        <v>5.7356560524616199E-2</v>
      </c>
      <c r="J18" s="17">
        <v>4.0610015306937697E-2</v>
      </c>
      <c r="K18" s="17">
        <v>6.11145743778694E-2</v>
      </c>
      <c r="L18" s="17">
        <v>1.3156776365589999E-2</v>
      </c>
      <c r="M18" s="17"/>
      <c r="N18" s="17">
        <v>7.5409600187342399E-2</v>
      </c>
      <c r="O18" s="17">
        <v>0.10384434533414599</v>
      </c>
      <c r="P18" s="17">
        <v>5.9984683890698998E-2</v>
      </c>
      <c r="Q18" s="17">
        <v>0.124992825871514</v>
      </c>
      <c r="R18" s="17">
        <v>0</v>
      </c>
      <c r="S18" s="17">
        <v>4.0431946195315399E-2</v>
      </c>
      <c r="T18" s="17">
        <v>7.3946908129698993E-2</v>
      </c>
      <c r="U18" s="17">
        <v>4.52168481485965E-2</v>
      </c>
      <c r="V18" s="17">
        <v>8.4287695170733104E-2</v>
      </c>
      <c r="W18" s="17">
        <v>7.4590574512986105E-2</v>
      </c>
      <c r="X18" s="17">
        <v>7.8853823494748398E-2</v>
      </c>
      <c r="Y18" s="17">
        <v>0.23822777835460501</v>
      </c>
      <c r="Z18" s="17">
        <v>3.8471778042314997E-2</v>
      </c>
      <c r="AA18" s="17">
        <v>3.3874594064774298E-2</v>
      </c>
      <c r="AB18" s="17">
        <v>3.71279718968218E-2</v>
      </c>
      <c r="AC18" s="17">
        <v>0.12284113537413301</v>
      </c>
      <c r="AD18" s="17"/>
      <c r="AE18" s="17">
        <v>6.3046023582781593E-2</v>
      </c>
      <c r="AF18" s="17">
        <v>8.5472110652798194E-2</v>
      </c>
    </row>
    <row r="19" spans="2:32" x14ac:dyDescent="0.5">
      <c r="B19" s="18" t="s">
        <v>75</v>
      </c>
      <c r="C19" s="17">
        <v>1.76867654097599E-2</v>
      </c>
      <c r="D19" s="17">
        <v>2.6483297337466599E-2</v>
      </c>
      <c r="E19" s="17">
        <v>9.3524416634646196E-3</v>
      </c>
      <c r="F19" s="17"/>
      <c r="G19" s="17">
        <v>2.3548070764881999E-2</v>
      </c>
      <c r="H19" s="17">
        <v>0</v>
      </c>
      <c r="I19" s="17">
        <v>2.2820688537033298E-2</v>
      </c>
      <c r="J19" s="17">
        <v>2.2068946639952701E-2</v>
      </c>
      <c r="K19" s="17">
        <v>2.67626005477061E-2</v>
      </c>
      <c r="L19" s="17">
        <v>1.38825386096756E-2</v>
      </c>
      <c r="M19" s="17"/>
      <c r="N19" s="17">
        <v>7.6169580971617501E-3</v>
      </c>
      <c r="O19" s="17">
        <v>3.0074148336777198E-2</v>
      </c>
      <c r="P19" s="17">
        <v>2.4413451924417101E-2</v>
      </c>
      <c r="Q19" s="17">
        <v>3.0722281888314801E-2</v>
      </c>
      <c r="R19" s="17">
        <v>0</v>
      </c>
      <c r="S19" s="17">
        <v>0</v>
      </c>
      <c r="T19" s="17">
        <v>2.34377639366645E-2</v>
      </c>
      <c r="U19" s="17">
        <v>3.7591816759164398E-2</v>
      </c>
      <c r="V19" s="17">
        <v>3.7852620619371703E-2</v>
      </c>
      <c r="W19" s="17">
        <v>0</v>
      </c>
      <c r="X19" s="17">
        <v>1.8600642473654901E-2</v>
      </c>
      <c r="Y19" s="17">
        <v>0.17055273815003399</v>
      </c>
      <c r="Z19" s="17">
        <v>1.70145395644671E-2</v>
      </c>
      <c r="AA19" s="17">
        <v>0</v>
      </c>
      <c r="AB19" s="17">
        <v>0</v>
      </c>
      <c r="AC19" s="17">
        <v>0</v>
      </c>
      <c r="AD19" s="17"/>
      <c r="AE19" s="17">
        <v>2.7434134027686099E-2</v>
      </c>
      <c r="AF19" s="17">
        <v>1.3245824540166099E-2</v>
      </c>
    </row>
    <row r="20" spans="2:32" x14ac:dyDescent="0.5">
      <c r="B20" s="18" t="s">
        <v>76</v>
      </c>
      <c r="C20" s="19">
        <v>7.2712859740286406E-2</v>
      </c>
      <c r="D20" s="19">
        <v>5.03401994953286E-2</v>
      </c>
      <c r="E20" s="19">
        <v>9.4345479755062203E-2</v>
      </c>
      <c r="F20" s="19"/>
      <c r="G20" s="19">
        <v>2.5341751545437999E-2</v>
      </c>
      <c r="H20" s="19">
        <v>5.93113902568356E-2</v>
      </c>
      <c r="I20" s="19">
        <v>0.110933629645873</v>
      </c>
      <c r="J20" s="19">
        <v>9.7867554401572299E-2</v>
      </c>
      <c r="K20" s="19">
        <v>8.7937774745709699E-2</v>
      </c>
      <c r="L20" s="19">
        <v>4.8328158785596001E-2</v>
      </c>
      <c r="M20" s="19"/>
      <c r="N20" s="19">
        <v>0.104298799775895</v>
      </c>
      <c r="O20" s="19">
        <v>2.9438960658740701E-2</v>
      </c>
      <c r="P20" s="19">
        <v>7.9632361863176099E-2</v>
      </c>
      <c r="Q20" s="19">
        <v>6.1100109554891202E-2</v>
      </c>
      <c r="R20" s="19">
        <v>0.109532771227159</v>
      </c>
      <c r="S20" s="19">
        <v>0.11638591668443</v>
      </c>
      <c r="T20" s="19">
        <v>9.3600839039698902E-2</v>
      </c>
      <c r="U20" s="19">
        <v>4.3791444902957402E-2</v>
      </c>
      <c r="V20" s="19">
        <v>0.110530967488564</v>
      </c>
      <c r="W20" s="19">
        <v>7.7861201131852395E-2</v>
      </c>
      <c r="X20" s="19">
        <v>5.6260140843777902E-2</v>
      </c>
      <c r="Y20" s="19">
        <v>0</v>
      </c>
      <c r="Z20" s="19">
        <v>7.0644008765452598E-2</v>
      </c>
      <c r="AA20" s="19">
        <v>5.9770314073705602E-2</v>
      </c>
      <c r="AB20" s="19">
        <v>3.88774187737813E-2</v>
      </c>
      <c r="AC20" s="19">
        <v>3.1036422416839099E-2</v>
      </c>
      <c r="AD20" s="19"/>
      <c r="AE20" s="19">
        <v>4.95352985396426E-2</v>
      </c>
      <c r="AF20" s="19">
        <v>8.3272651087886798E-2</v>
      </c>
    </row>
    <row r="21" spans="2:32" x14ac:dyDescent="0.5">
      <c r="B21" s="16"/>
    </row>
    <row r="22" spans="2:32" x14ac:dyDescent="0.5">
      <c r="B22" t="s">
        <v>58</v>
      </c>
    </row>
    <row r="23" spans="2:32" x14ac:dyDescent="0.5">
      <c r="B23" t="s">
        <v>59</v>
      </c>
    </row>
    <row r="25" spans="2:32" x14ac:dyDescent="0.5">
      <c r="B25"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F25"/>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78</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65</v>
      </c>
      <c r="C9" s="17">
        <v>0.39496086794347002</v>
      </c>
      <c r="D9" s="17">
        <v>0.42790857285714401</v>
      </c>
      <c r="E9" s="17">
        <v>0.36319610110638001</v>
      </c>
      <c r="F9" s="17"/>
      <c r="G9" s="17">
        <v>0.45920120034284601</v>
      </c>
      <c r="H9" s="17">
        <v>0.517568509398458</v>
      </c>
      <c r="I9" s="17">
        <v>0.39904826544109601</v>
      </c>
      <c r="J9" s="17">
        <v>0.41773795523202201</v>
      </c>
      <c r="K9" s="17">
        <v>0.30704693513800202</v>
      </c>
      <c r="L9" s="17">
        <v>0.34751126091471302</v>
      </c>
      <c r="M9" s="17"/>
      <c r="N9" s="17">
        <v>0.37100325707632698</v>
      </c>
      <c r="O9" s="17">
        <v>0.44380887323045898</v>
      </c>
      <c r="P9" s="17">
        <v>0.352676753910458</v>
      </c>
      <c r="Q9" s="17">
        <v>0.30645770830052999</v>
      </c>
      <c r="R9" s="17">
        <v>0.40035008248960002</v>
      </c>
      <c r="S9" s="17">
        <v>0.37084430369938798</v>
      </c>
      <c r="T9" s="17">
        <v>0.37440766845953799</v>
      </c>
      <c r="U9" s="17">
        <v>0.288147011703631</v>
      </c>
      <c r="V9" s="17">
        <v>0.39758985898525401</v>
      </c>
      <c r="W9" s="17">
        <v>0.410034689358176</v>
      </c>
      <c r="X9" s="17">
        <v>0.27465883732768798</v>
      </c>
      <c r="Y9" s="17">
        <v>0.78598015707101698</v>
      </c>
      <c r="Z9" s="17">
        <v>0.37559373137608298</v>
      </c>
      <c r="AA9" s="17">
        <v>0.346831934381715</v>
      </c>
      <c r="AB9" s="17">
        <v>0.37982980128733201</v>
      </c>
      <c r="AC9" s="17">
        <v>0.56840891527730097</v>
      </c>
      <c r="AD9" s="17"/>
      <c r="AE9" s="17">
        <v>0.47091776240004901</v>
      </c>
      <c r="AF9" s="17">
        <v>0.36035459725218999</v>
      </c>
    </row>
    <row r="10" spans="2:32" x14ac:dyDescent="0.5">
      <c r="B10" s="18" t="s">
        <v>69</v>
      </c>
      <c r="C10" s="17">
        <v>0.302761287884177</v>
      </c>
      <c r="D10" s="17">
        <v>0.29904051549260602</v>
      </c>
      <c r="E10" s="17">
        <v>0.30549885100282298</v>
      </c>
      <c r="F10" s="17"/>
      <c r="G10" s="17">
        <v>0.39736381802072002</v>
      </c>
      <c r="H10" s="17">
        <v>0.314200096687903</v>
      </c>
      <c r="I10" s="17">
        <v>0.21553374380109799</v>
      </c>
      <c r="J10" s="17">
        <v>0.28000916304416101</v>
      </c>
      <c r="K10" s="17">
        <v>0.274651953756331</v>
      </c>
      <c r="L10" s="17">
        <v>0.34751474183251202</v>
      </c>
      <c r="M10" s="17"/>
      <c r="N10" s="17">
        <v>0.27896843148296602</v>
      </c>
      <c r="O10" s="17">
        <v>0.33067147780860201</v>
      </c>
      <c r="P10" s="17">
        <v>0.24560855868256601</v>
      </c>
      <c r="Q10" s="17">
        <v>0.347925350603839</v>
      </c>
      <c r="R10" s="17">
        <v>0.28517447162537202</v>
      </c>
      <c r="S10" s="17">
        <v>0.12727140389789399</v>
      </c>
      <c r="T10" s="17">
        <v>0.38881358368747798</v>
      </c>
      <c r="U10" s="17">
        <v>0.23293311268587399</v>
      </c>
      <c r="V10" s="17">
        <v>0.31372911828329197</v>
      </c>
      <c r="W10" s="17">
        <v>0.22526478766161201</v>
      </c>
      <c r="X10" s="17">
        <v>0.386219124570848</v>
      </c>
      <c r="Y10" s="17">
        <v>0.53544972629836496</v>
      </c>
      <c r="Z10" s="17">
        <v>0.33986369460131199</v>
      </c>
      <c r="AA10" s="17">
        <v>0.33127107670304501</v>
      </c>
      <c r="AB10" s="17">
        <v>0.28469894177770999</v>
      </c>
      <c r="AC10" s="17">
        <v>0.51809323346532199</v>
      </c>
      <c r="AD10" s="17"/>
      <c r="AE10" s="17">
        <v>0.324974624601578</v>
      </c>
      <c r="AF10" s="17">
        <v>0.29264080114102398</v>
      </c>
    </row>
    <row r="11" spans="2:32" x14ac:dyDescent="0.5">
      <c r="B11" s="18" t="s">
        <v>68</v>
      </c>
      <c r="C11" s="17">
        <v>0.252977256548167</v>
      </c>
      <c r="D11" s="17">
        <v>0.28083005506192599</v>
      </c>
      <c r="E11" s="17">
        <v>0.227316839884911</v>
      </c>
      <c r="F11" s="17"/>
      <c r="G11" s="17">
        <v>0.20931893069919</v>
      </c>
      <c r="H11" s="17">
        <v>0.19327454545526199</v>
      </c>
      <c r="I11" s="17">
        <v>0.17900210968764599</v>
      </c>
      <c r="J11" s="17">
        <v>0.254665615965189</v>
      </c>
      <c r="K11" s="17">
        <v>0.29232778832185002</v>
      </c>
      <c r="L11" s="17">
        <v>0.315311794300216</v>
      </c>
      <c r="M11" s="17"/>
      <c r="N11" s="17">
        <v>0.230185697020626</v>
      </c>
      <c r="O11" s="17">
        <v>0.27820754981769502</v>
      </c>
      <c r="P11" s="17">
        <v>0.211526451418102</v>
      </c>
      <c r="Q11" s="17">
        <v>0.33424658405122198</v>
      </c>
      <c r="R11" s="17">
        <v>0.386179452129913</v>
      </c>
      <c r="S11" s="17">
        <v>0.14508979969907601</v>
      </c>
      <c r="T11" s="17">
        <v>0.28949591947286801</v>
      </c>
      <c r="U11" s="17">
        <v>0.282705869796958</v>
      </c>
      <c r="V11" s="17">
        <v>0.211999741275576</v>
      </c>
      <c r="W11" s="17">
        <v>0.25858806217647701</v>
      </c>
      <c r="X11" s="17">
        <v>0.122578115179291</v>
      </c>
      <c r="Y11" s="17">
        <v>0.52726017328816699</v>
      </c>
      <c r="Z11" s="17">
        <v>0.22407552009408299</v>
      </c>
      <c r="AA11" s="17">
        <v>0.339265269742346</v>
      </c>
      <c r="AB11" s="17">
        <v>0.22087891249803501</v>
      </c>
      <c r="AC11" s="17">
        <v>0.35056004347587699</v>
      </c>
      <c r="AD11" s="17"/>
      <c r="AE11" s="17">
        <v>0.276722210082266</v>
      </c>
      <c r="AF11" s="17">
        <v>0.24215895894092801</v>
      </c>
    </row>
    <row r="12" spans="2:32" x14ac:dyDescent="0.5">
      <c r="B12" s="18" t="s">
        <v>66</v>
      </c>
      <c r="C12" s="17">
        <v>0.19859188440380701</v>
      </c>
      <c r="D12" s="17">
        <v>0.17957158626448599</v>
      </c>
      <c r="E12" s="17">
        <v>0.21555343718596701</v>
      </c>
      <c r="F12" s="17"/>
      <c r="G12" s="17">
        <v>0.20451055953868999</v>
      </c>
      <c r="H12" s="17">
        <v>0.219715673727995</v>
      </c>
      <c r="I12" s="17">
        <v>0.17999467621474699</v>
      </c>
      <c r="J12" s="17">
        <v>0.19033643983457599</v>
      </c>
      <c r="K12" s="17">
        <v>0.23410624174828501</v>
      </c>
      <c r="L12" s="17">
        <v>0.17553923416726999</v>
      </c>
      <c r="M12" s="17"/>
      <c r="N12" s="17">
        <v>0.20592007341799301</v>
      </c>
      <c r="O12" s="17">
        <v>0.197223071158033</v>
      </c>
      <c r="P12" s="17">
        <v>0.17673668714217</v>
      </c>
      <c r="Q12" s="17">
        <v>0.17755395900875701</v>
      </c>
      <c r="R12" s="17">
        <v>9.1061983169710106E-2</v>
      </c>
      <c r="S12" s="17">
        <v>0.161578772873573</v>
      </c>
      <c r="T12" s="17">
        <v>0.26986716193006799</v>
      </c>
      <c r="U12" s="17">
        <v>0.179776010229283</v>
      </c>
      <c r="V12" s="17">
        <v>0.183525585068156</v>
      </c>
      <c r="W12" s="17">
        <v>0.18207958610851999</v>
      </c>
      <c r="X12" s="17">
        <v>0.23015500579172299</v>
      </c>
      <c r="Y12" s="17">
        <v>0</v>
      </c>
      <c r="Z12" s="17">
        <v>0.16923513127653</v>
      </c>
      <c r="AA12" s="17">
        <v>0.27003675701657198</v>
      </c>
      <c r="AB12" s="17">
        <v>0.32596147663553898</v>
      </c>
      <c r="AC12" s="17">
        <v>0.13758926473515001</v>
      </c>
      <c r="AD12" s="17"/>
      <c r="AE12" s="17">
        <v>0.21521203477930201</v>
      </c>
      <c r="AF12" s="17">
        <v>0.19101967615412699</v>
      </c>
    </row>
    <row r="13" spans="2:32" x14ac:dyDescent="0.5">
      <c r="B13" s="18" t="s">
        <v>74</v>
      </c>
      <c r="C13" s="17">
        <v>0.16821704999801401</v>
      </c>
      <c r="D13" s="17">
        <v>0.159045713322293</v>
      </c>
      <c r="E13" s="17">
        <v>0.175661474329146</v>
      </c>
      <c r="F13" s="17"/>
      <c r="G13" s="17">
        <v>0.19726819397703799</v>
      </c>
      <c r="H13" s="17">
        <v>0.19182283781239901</v>
      </c>
      <c r="I13" s="17">
        <v>0.168195295215882</v>
      </c>
      <c r="J13" s="17">
        <v>0.18583553735934499</v>
      </c>
      <c r="K13" s="17">
        <v>0.203092493067144</v>
      </c>
      <c r="L13" s="17">
        <v>0.109616573443029</v>
      </c>
      <c r="M13" s="17"/>
      <c r="N13" s="17">
        <v>0.16016893286182901</v>
      </c>
      <c r="O13" s="17">
        <v>0.18046403893173299</v>
      </c>
      <c r="P13" s="17">
        <v>0.23654455792707499</v>
      </c>
      <c r="Q13" s="17">
        <v>9.2966375322341796E-2</v>
      </c>
      <c r="R13" s="17">
        <v>9.6704822806779306E-2</v>
      </c>
      <c r="S13" s="17">
        <v>0.343328082483362</v>
      </c>
      <c r="T13" s="17">
        <v>8.7382779930714902E-2</v>
      </c>
      <c r="U13" s="17">
        <v>9.4337158416865505E-2</v>
      </c>
      <c r="V13" s="17">
        <v>0.19313723013699499</v>
      </c>
      <c r="W13" s="17">
        <v>0.21244123438144599</v>
      </c>
      <c r="X13" s="17">
        <v>0.133184093622218</v>
      </c>
      <c r="Y13" s="17">
        <v>0.256687090079328</v>
      </c>
      <c r="Z13" s="17">
        <v>0.14971834195171499</v>
      </c>
      <c r="AA13" s="17">
        <v>3.1690164848860898E-2</v>
      </c>
      <c r="AB13" s="17">
        <v>7.7318529747947395E-2</v>
      </c>
      <c r="AC13" s="17">
        <v>0.13030524229579801</v>
      </c>
      <c r="AD13" s="17"/>
      <c r="AE13" s="17">
        <v>0.16760975414195101</v>
      </c>
      <c r="AF13" s="17">
        <v>0.16849373646518701</v>
      </c>
    </row>
    <row r="14" spans="2:32" x14ac:dyDescent="0.5">
      <c r="B14" s="18" t="s">
        <v>71</v>
      </c>
      <c r="C14" s="17">
        <v>0.13828769382883699</v>
      </c>
      <c r="D14" s="17">
        <v>0.175913810011817</v>
      </c>
      <c r="E14" s="17">
        <v>0.10287038753496</v>
      </c>
      <c r="F14" s="17"/>
      <c r="G14" s="17">
        <v>8.7727568230824102E-2</v>
      </c>
      <c r="H14" s="17">
        <v>0.11904541697627199</v>
      </c>
      <c r="I14" s="17">
        <v>0.16261901589565</v>
      </c>
      <c r="J14" s="17">
        <v>0.13376574468364599</v>
      </c>
      <c r="K14" s="17">
        <v>0.131078933336647</v>
      </c>
      <c r="L14" s="17">
        <v>0.16042902773723899</v>
      </c>
      <c r="M14" s="17"/>
      <c r="N14" s="17">
        <v>0.155670755344572</v>
      </c>
      <c r="O14" s="17">
        <v>0.11385082306262199</v>
      </c>
      <c r="P14" s="17">
        <v>0.113722384033604</v>
      </c>
      <c r="Q14" s="17">
        <v>0.12877184227545099</v>
      </c>
      <c r="R14" s="17">
        <v>0</v>
      </c>
      <c r="S14" s="17">
        <v>0.15749277891925501</v>
      </c>
      <c r="T14" s="17">
        <v>8.6701616806075896E-2</v>
      </c>
      <c r="U14" s="17">
        <v>0.125995726529714</v>
      </c>
      <c r="V14" s="17">
        <v>0.11773050374857</v>
      </c>
      <c r="W14" s="17">
        <v>0.178788851357122</v>
      </c>
      <c r="X14" s="17">
        <v>0.124129701040605</v>
      </c>
      <c r="Y14" s="17">
        <v>0</v>
      </c>
      <c r="Z14" s="17">
        <v>0.15085299577384301</v>
      </c>
      <c r="AA14" s="17">
        <v>0.188036600777723</v>
      </c>
      <c r="AB14" s="17">
        <v>0.101004736291813</v>
      </c>
      <c r="AC14" s="17">
        <v>0.242420506325489</v>
      </c>
      <c r="AD14" s="17"/>
      <c r="AE14" s="17">
        <v>0.162922626841108</v>
      </c>
      <c r="AF14" s="17">
        <v>0.12706391794406099</v>
      </c>
    </row>
    <row r="15" spans="2:32" x14ac:dyDescent="0.5">
      <c r="B15" s="18" t="s">
        <v>70</v>
      </c>
      <c r="C15" s="17">
        <v>0.104234139215999</v>
      </c>
      <c r="D15" s="17">
        <v>0.100031377320419</v>
      </c>
      <c r="E15" s="17">
        <v>0.10863304030497201</v>
      </c>
      <c r="F15" s="17"/>
      <c r="G15" s="17">
        <v>0.17344745223120001</v>
      </c>
      <c r="H15" s="17">
        <v>0.137463470980381</v>
      </c>
      <c r="I15" s="17">
        <v>0.107250246020706</v>
      </c>
      <c r="J15" s="17">
        <v>7.0315560336103505E-2</v>
      </c>
      <c r="K15" s="17">
        <v>7.0819661838006004E-2</v>
      </c>
      <c r="L15" s="17">
        <v>0.104737901160848</v>
      </c>
      <c r="M15" s="17"/>
      <c r="N15" s="17">
        <v>6.97590798450584E-2</v>
      </c>
      <c r="O15" s="17">
        <v>9.3790312532404801E-2</v>
      </c>
      <c r="P15" s="17">
        <v>0.124113020157627</v>
      </c>
      <c r="Q15" s="17">
        <v>0.17062610490372401</v>
      </c>
      <c r="R15" s="17">
        <v>0</v>
      </c>
      <c r="S15" s="17">
        <v>0.27974429859727801</v>
      </c>
      <c r="T15" s="17">
        <v>0.136026976997219</v>
      </c>
      <c r="U15" s="17">
        <v>0.22985487082060599</v>
      </c>
      <c r="V15" s="17">
        <v>0.10977421385892901</v>
      </c>
      <c r="W15" s="17">
        <v>5.9077166375185598E-2</v>
      </c>
      <c r="X15" s="17">
        <v>0.133976780170769</v>
      </c>
      <c r="Y15" s="17">
        <v>0</v>
      </c>
      <c r="Z15" s="17">
        <v>0.14270709674797699</v>
      </c>
      <c r="AA15" s="17">
        <v>0.14817168044247001</v>
      </c>
      <c r="AB15" s="17">
        <v>0.146551093619742</v>
      </c>
      <c r="AC15" s="17">
        <v>0.107634661641478</v>
      </c>
      <c r="AD15" s="17"/>
      <c r="AE15" s="17">
        <v>0.132258485719912</v>
      </c>
      <c r="AF15" s="17">
        <v>9.1466132730227995E-2</v>
      </c>
    </row>
    <row r="16" spans="2:32" x14ac:dyDescent="0.5">
      <c r="B16" s="18" t="s">
        <v>72</v>
      </c>
      <c r="C16" s="17">
        <v>9.67289231780568E-2</v>
      </c>
      <c r="D16" s="17">
        <v>0.10737448548799899</v>
      </c>
      <c r="E16" s="17">
        <v>8.69214510290163E-2</v>
      </c>
      <c r="F16" s="17"/>
      <c r="G16" s="17">
        <v>0.103245802471401</v>
      </c>
      <c r="H16" s="17">
        <v>0.11485720786697</v>
      </c>
      <c r="I16" s="17">
        <v>8.7572941044944702E-2</v>
      </c>
      <c r="J16" s="17">
        <v>8.2119266496970503E-2</v>
      </c>
      <c r="K16" s="17">
        <v>8.2617034727822294E-2</v>
      </c>
      <c r="L16" s="17">
        <v>0.10831941548367099</v>
      </c>
      <c r="M16" s="17"/>
      <c r="N16" s="17">
        <v>7.5773224328751596E-2</v>
      </c>
      <c r="O16" s="17">
        <v>9.6776426462327994E-2</v>
      </c>
      <c r="P16" s="17">
        <v>0.13465688682174201</v>
      </c>
      <c r="Q16" s="17">
        <v>6.2713283052616003E-2</v>
      </c>
      <c r="R16" s="17">
        <v>0</v>
      </c>
      <c r="S16" s="17">
        <v>7.4679405151324499E-2</v>
      </c>
      <c r="T16" s="17">
        <v>8.6893652839972996E-2</v>
      </c>
      <c r="U16" s="17">
        <v>0.14862286763441199</v>
      </c>
      <c r="V16" s="17">
        <v>3.8896388606580901E-2</v>
      </c>
      <c r="W16" s="17">
        <v>0.114951877831242</v>
      </c>
      <c r="X16" s="17">
        <v>0.10249903090133899</v>
      </c>
      <c r="Y16" s="17">
        <v>0</v>
      </c>
      <c r="Z16" s="17">
        <v>8.6606765813103795E-2</v>
      </c>
      <c r="AA16" s="17">
        <v>0.16465620200086201</v>
      </c>
      <c r="AB16" s="17">
        <v>0.15909011108043999</v>
      </c>
      <c r="AC16" s="17">
        <v>0.18172064454282599</v>
      </c>
      <c r="AD16" s="17"/>
      <c r="AE16" s="17">
        <v>5.2344758232605301E-2</v>
      </c>
      <c r="AF16" s="17">
        <v>0.116950529623364</v>
      </c>
    </row>
    <row r="17" spans="2:32" x14ac:dyDescent="0.5">
      <c r="B17" s="18" t="s">
        <v>73</v>
      </c>
      <c r="C17" s="17">
        <v>9.6213162076475303E-2</v>
      </c>
      <c r="D17" s="17">
        <v>0.115387791668559</v>
      </c>
      <c r="E17" s="17">
        <v>7.8259411502238294E-2</v>
      </c>
      <c r="F17" s="17"/>
      <c r="G17" s="17">
        <v>0.112043895088195</v>
      </c>
      <c r="H17" s="17">
        <v>0.124099452899661</v>
      </c>
      <c r="I17" s="17">
        <v>9.93830681242895E-2</v>
      </c>
      <c r="J17" s="17">
        <v>7.8757816718330001E-2</v>
      </c>
      <c r="K17" s="17">
        <v>9.5245099694919205E-2</v>
      </c>
      <c r="L17" s="17">
        <v>8.4769547350390703E-2</v>
      </c>
      <c r="M17" s="17"/>
      <c r="N17" s="17">
        <v>8.6521915864300497E-2</v>
      </c>
      <c r="O17" s="17">
        <v>6.5738219437215001E-2</v>
      </c>
      <c r="P17" s="17">
        <v>9.7694605215156993E-2</v>
      </c>
      <c r="Q17" s="17">
        <v>9.7603119294860499E-2</v>
      </c>
      <c r="R17" s="17">
        <v>8.6761825471947801E-2</v>
      </c>
      <c r="S17" s="17">
        <v>3.9063227748090901E-2</v>
      </c>
      <c r="T17" s="17">
        <v>7.4795251993579795E-2</v>
      </c>
      <c r="U17" s="17">
        <v>0.23247927272730801</v>
      </c>
      <c r="V17" s="17">
        <v>0.13725264110448401</v>
      </c>
      <c r="W17" s="17">
        <v>0.105748473501779</v>
      </c>
      <c r="X17" s="17">
        <v>0.129494144442618</v>
      </c>
      <c r="Y17" s="17">
        <v>6.8986564858163998E-2</v>
      </c>
      <c r="Z17" s="17">
        <v>3.5387001485732601E-2</v>
      </c>
      <c r="AA17" s="17">
        <v>0.12843709855789701</v>
      </c>
      <c r="AB17" s="17">
        <v>7.3338876610264406E-2</v>
      </c>
      <c r="AC17" s="17">
        <v>0.173998380111891</v>
      </c>
      <c r="AD17" s="17"/>
      <c r="AE17" s="17">
        <v>9.3633970673394601E-2</v>
      </c>
      <c r="AF17" s="17">
        <v>9.7388252191707006E-2</v>
      </c>
    </row>
    <row r="18" spans="2:32" x14ac:dyDescent="0.5">
      <c r="B18" s="18" t="s">
        <v>67</v>
      </c>
      <c r="C18" s="17">
        <v>8.53349109441396E-2</v>
      </c>
      <c r="D18" s="17">
        <v>8.8310791049545007E-2</v>
      </c>
      <c r="E18" s="17">
        <v>8.2809023874531207E-2</v>
      </c>
      <c r="F18" s="17"/>
      <c r="G18" s="17">
        <v>5.0294669755356701E-2</v>
      </c>
      <c r="H18" s="17">
        <v>9.6147494190292504E-2</v>
      </c>
      <c r="I18" s="17">
        <v>9.2668375078900203E-2</v>
      </c>
      <c r="J18" s="17">
        <v>7.1426766273005496E-2</v>
      </c>
      <c r="K18" s="17">
        <v>5.5202369686287202E-2</v>
      </c>
      <c r="L18" s="17">
        <v>0.116470773731569</v>
      </c>
      <c r="M18" s="17"/>
      <c r="N18" s="17">
        <v>9.2576850265177701E-2</v>
      </c>
      <c r="O18" s="17">
        <v>8.1699786873998703E-2</v>
      </c>
      <c r="P18" s="17">
        <v>1.8878897701182899E-2</v>
      </c>
      <c r="Q18" s="17">
        <v>6.1241381949225598E-2</v>
      </c>
      <c r="R18" s="17">
        <v>9.1061983169710106E-2</v>
      </c>
      <c r="S18" s="17">
        <v>7.7033814491654098E-2</v>
      </c>
      <c r="T18" s="17">
        <v>0.144009943249678</v>
      </c>
      <c r="U18" s="17">
        <v>5.7015406744485103E-2</v>
      </c>
      <c r="V18" s="17">
        <v>7.3702980658685593E-2</v>
      </c>
      <c r="W18" s="17">
        <v>7.2830817552979904E-2</v>
      </c>
      <c r="X18" s="17">
        <v>8.7300042794200505E-2</v>
      </c>
      <c r="Y18" s="17">
        <v>8.0018530977878893E-2</v>
      </c>
      <c r="Z18" s="17">
        <v>0.102032827077099</v>
      </c>
      <c r="AA18" s="17">
        <v>6.3111057544953802E-2</v>
      </c>
      <c r="AB18" s="17">
        <v>0.155770333435574</v>
      </c>
      <c r="AC18" s="17">
        <v>0.106322230190089</v>
      </c>
      <c r="AD18" s="17"/>
      <c r="AE18" s="17">
        <v>7.8199090790835896E-2</v>
      </c>
      <c r="AF18" s="17">
        <v>8.85860196893858E-2</v>
      </c>
    </row>
    <row r="19" spans="2:32" x14ac:dyDescent="0.5">
      <c r="B19" s="18" t="s">
        <v>75</v>
      </c>
      <c r="C19" s="17">
        <v>7.8542825439446694E-3</v>
      </c>
      <c r="D19" s="17">
        <v>6.7658739311247098E-3</v>
      </c>
      <c r="E19" s="17">
        <v>8.9226627931114494E-3</v>
      </c>
      <c r="F19" s="17"/>
      <c r="G19" s="17">
        <v>0</v>
      </c>
      <c r="H19" s="17">
        <v>0</v>
      </c>
      <c r="I19" s="17">
        <v>2.3026089730466801E-2</v>
      </c>
      <c r="J19" s="17">
        <v>1.07074026763562E-2</v>
      </c>
      <c r="K19" s="17">
        <v>4.9561193637702398E-3</v>
      </c>
      <c r="L19" s="17">
        <v>6.6380592284407099E-3</v>
      </c>
      <c r="M19" s="17"/>
      <c r="N19" s="17">
        <v>0</v>
      </c>
      <c r="O19" s="17">
        <v>1.7427827050621E-2</v>
      </c>
      <c r="P19" s="17">
        <v>0</v>
      </c>
      <c r="Q19" s="17">
        <v>3.0722281888314801E-2</v>
      </c>
      <c r="R19" s="17">
        <v>0</v>
      </c>
      <c r="S19" s="17">
        <v>0</v>
      </c>
      <c r="T19" s="17">
        <v>1.19288481644244E-2</v>
      </c>
      <c r="U19" s="17">
        <v>0</v>
      </c>
      <c r="V19" s="17">
        <v>1.37256847535739E-2</v>
      </c>
      <c r="W19" s="17">
        <v>5.2298145944601497E-3</v>
      </c>
      <c r="X19" s="17">
        <v>0</v>
      </c>
      <c r="Y19" s="17">
        <v>0</v>
      </c>
      <c r="Z19" s="17">
        <v>0</v>
      </c>
      <c r="AA19" s="17">
        <v>3.1769471220026498E-2</v>
      </c>
      <c r="AB19" s="17">
        <v>0</v>
      </c>
      <c r="AC19" s="17">
        <v>0</v>
      </c>
      <c r="AD19" s="17"/>
      <c r="AE19" s="17">
        <v>3.6085023611085801E-3</v>
      </c>
      <c r="AF19" s="17">
        <v>9.7886772997346199E-3</v>
      </c>
    </row>
    <row r="20" spans="2:32" x14ac:dyDescent="0.5">
      <c r="B20" s="18" t="s">
        <v>76</v>
      </c>
      <c r="C20" s="19">
        <v>0.20449543646302601</v>
      </c>
      <c r="D20" s="19">
        <v>0.152915729735664</v>
      </c>
      <c r="E20" s="19">
        <v>0.25450538073664802</v>
      </c>
      <c r="F20" s="19"/>
      <c r="G20" s="19">
        <v>0.13604483142136101</v>
      </c>
      <c r="H20" s="19">
        <v>0.122361236646418</v>
      </c>
      <c r="I20" s="19">
        <v>0.208627340463762</v>
      </c>
      <c r="J20" s="19">
        <v>0.21983118280750899</v>
      </c>
      <c r="K20" s="19">
        <v>0.256722247893379</v>
      </c>
      <c r="L20" s="19">
        <v>0.226336116671979</v>
      </c>
      <c r="M20" s="19"/>
      <c r="N20" s="19">
        <v>0.228048777061263</v>
      </c>
      <c r="O20" s="19">
        <v>0.14110834199115699</v>
      </c>
      <c r="P20" s="19">
        <v>0.21621692183656899</v>
      </c>
      <c r="Q20" s="19">
        <v>0.22326397113129301</v>
      </c>
      <c r="R20" s="19">
        <v>0.41752595117098001</v>
      </c>
      <c r="S20" s="19">
        <v>0.18996437905468</v>
      </c>
      <c r="T20" s="19">
        <v>0.198016788988683</v>
      </c>
      <c r="U20" s="19">
        <v>0.168755560227562</v>
      </c>
      <c r="V20" s="19">
        <v>0.26279924420878897</v>
      </c>
      <c r="W20" s="19">
        <v>0.21078971644378999</v>
      </c>
      <c r="X20" s="19">
        <v>0.22613729458092899</v>
      </c>
      <c r="Y20" s="19">
        <v>7.6046713212655506E-2</v>
      </c>
      <c r="Z20" s="19">
        <v>0.29183764086881703</v>
      </c>
      <c r="AA20" s="19">
        <v>0.12154241071307199</v>
      </c>
      <c r="AB20" s="19">
        <v>0.17485268472539101</v>
      </c>
      <c r="AC20" s="19">
        <v>0.12779409598317701</v>
      </c>
      <c r="AD20" s="19"/>
      <c r="AE20" s="19">
        <v>0.12854553614056599</v>
      </c>
      <c r="AF20" s="19">
        <v>0.239098520598296</v>
      </c>
    </row>
    <row r="21" spans="2:32" x14ac:dyDescent="0.5">
      <c r="B21" s="16"/>
    </row>
    <row r="22" spans="2:32" x14ac:dyDescent="0.5">
      <c r="B22" t="s">
        <v>58</v>
      </c>
    </row>
    <row r="23" spans="2:32" x14ac:dyDescent="0.5">
      <c r="B23" t="s">
        <v>59</v>
      </c>
    </row>
    <row r="25" spans="2:32" x14ac:dyDescent="0.5">
      <c r="B25"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F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6" width="20.703125" customWidth="1"/>
  </cols>
  <sheetData>
    <row r="2" spans="2:6" ht="40" customHeight="1" x14ac:dyDescent="0.5">
      <c r="D2" s="30" t="s">
        <v>88</v>
      </c>
      <c r="E2" s="26"/>
      <c r="F2" s="26"/>
    </row>
    <row r="6" spans="2:6" ht="50" customHeight="1" x14ac:dyDescent="0.5">
      <c r="B6" s="20" t="s">
        <v>15</v>
      </c>
      <c r="C6" s="20" t="s">
        <v>79</v>
      </c>
      <c r="D6" s="20" t="s">
        <v>80</v>
      </c>
      <c r="E6" s="20" t="s">
        <v>81</v>
      </c>
    </row>
    <row r="7" spans="2:6" x14ac:dyDescent="0.5">
      <c r="B7" s="18" t="s">
        <v>82</v>
      </c>
      <c r="C7" s="17">
        <v>5.5045890546335102E-2</v>
      </c>
      <c r="D7" s="17">
        <v>0.24115889272921301</v>
      </c>
      <c r="E7" s="17">
        <v>5.4627045068048101E-2</v>
      </c>
    </row>
    <row r="8" spans="2:6" x14ac:dyDescent="0.5">
      <c r="B8" s="18" t="s">
        <v>83</v>
      </c>
      <c r="C8" s="17">
        <v>0.34311863750946697</v>
      </c>
      <c r="D8" s="17">
        <v>0.42194846491400501</v>
      </c>
      <c r="E8" s="17">
        <v>0.249294489247356</v>
      </c>
    </row>
    <row r="9" spans="2:6" x14ac:dyDescent="0.5">
      <c r="B9" s="18" t="s">
        <v>84</v>
      </c>
      <c r="C9" s="17">
        <v>0.37408823032879301</v>
      </c>
      <c r="D9" s="17">
        <v>0.20284305735515401</v>
      </c>
      <c r="E9" s="17">
        <v>0.292707066571608</v>
      </c>
    </row>
    <row r="10" spans="2:6" x14ac:dyDescent="0.5">
      <c r="B10" s="18" t="s">
        <v>85</v>
      </c>
      <c r="C10" s="17">
        <v>0.121920420186361</v>
      </c>
      <c r="D10" s="17">
        <v>7.4739928373744699E-2</v>
      </c>
      <c r="E10" s="17">
        <v>0.27433205520296999</v>
      </c>
    </row>
    <row r="11" spans="2:6" x14ac:dyDescent="0.5">
      <c r="B11" s="18" t="s">
        <v>86</v>
      </c>
      <c r="C11" s="17">
        <v>4.96699568356831E-2</v>
      </c>
      <c r="D11" s="17">
        <v>2.5098595503778E-2</v>
      </c>
      <c r="E11" s="17">
        <v>9.1229263628138796E-2</v>
      </c>
    </row>
    <row r="12" spans="2:6" x14ac:dyDescent="0.5">
      <c r="B12" s="18" t="s">
        <v>87</v>
      </c>
      <c r="C12" s="17">
        <v>5.6156864593360903E-2</v>
      </c>
      <c r="D12" s="17">
        <v>3.4211061124105199E-2</v>
      </c>
      <c r="E12" s="17">
        <v>3.7810080281880001E-2</v>
      </c>
    </row>
    <row r="13" spans="2:6" x14ac:dyDescent="0.5">
      <c r="B13" s="16"/>
      <c r="C13" s="16"/>
      <c r="D13" s="16"/>
      <c r="E13" s="16"/>
    </row>
    <row r="14" spans="2:6" x14ac:dyDescent="0.5">
      <c r="B14" t="s">
        <v>58</v>
      </c>
    </row>
    <row r="15" spans="2:6" x14ac:dyDescent="0.5">
      <c r="B15" t="s">
        <v>59</v>
      </c>
    </row>
    <row r="19" spans="2:2" x14ac:dyDescent="0.5">
      <c r="B19"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F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89</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82</v>
      </c>
      <c r="C9" s="17">
        <v>5.5045890546335102E-2</v>
      </c>
      <c r="D9" s="17">
        <v>5.1590078390534297E-2</v>
      </c>
      <c r="E9" s="17">
        <v>5.8549519300471198E-2</v>
      </c>
      <c r="F9" s="17"/>
      <c r="G9" s="17">
        <v>6.01194186268088E-2</v>
      </c>
      <c r="H9" s="17">
        <v>6.4061723878164598E-2</v>
      </c>
      <c r="I9" s="17">
        <v>7.6412655793723E-2</v>
      </c>
      <c r="J9" s="17">
        <v>6.0637834371808197E-2</v>
      </c>
      <c r="K9" s="17">
        <v>5.4452970747325899E-2</v>
      </c>
      <c r="L9" s="17">
        <v>3.2985313669548599E-2</v>
      </c>
      <c r="M9" s="17"/>
      <c r="N9" s="17">
        <v>9.5351994835686599E-2</v>
      </c>
      <c r="O9" s="17">
        <v>6.33142863679685E-2</v>
      </c>
      <c r="P9" s="17">
        <v>6.1624441049823397E-2</v>
      </c>
      <c r="Q9" s="17">
        <v>0</v>
      </c>
      <c r="R9" s="17">
        <v>0</v>
      </c>
      <c r="S9" s="17">
        <v>3.9063227748090901E-2</v>
      </c>
      <c r="T9" s="17">
        <v>5.8181514861273903E-2</v>
      </c>
      <c r="U9" s="17">
        <v>5.7015406744485103E-2</v>
      </c>
      <c r="V9" s="17">
        <v>0</v>
      </c>
      <c r="W9" s="17">
        <v>6.4934096904896002E-2</v>
      </c>
      <c r="X9" s="17">
        <v>5.3752502566506599E-2</v>
      </c>
      <c r="Y9" s="17">
        <v>8.0018530977878893E-2</v>
      </c>
      <c r="Z9" s="17">
        <v>3.6207221142470998E-2</v>
      </c>
      <c r="AA9" s="17">
        <v>6.3538942440052995E-2</v>
      </c>
      <c r="AB9" s="17">
        <v>3.5285079549706798E-2</v>
      </c>
      <c r="AC9" s="17">
        <v>3.4702454356607099E-2</v>
      </c>
      <c r="AD9" s="17"/>
      <c r="AE9" s="17">
        <v>5.46577783661122E-2</v>
      </c>
      <c r="AF9" s="17">
        <v>5.5222716037470199E-2</v>
      </c>
    </row>
    <row r="10" spans="2:32" x14ac:dyDescent="0.5">
      <c r="B10" s="18" t="s">
        <v>83</v>
      </c>
      <c r="C10" s="17">
        <v>0.34311863750946697</v>
      </c>
      <c r="D10" s="17">
        <v>0.35928778124463701</v>
      </c>
      <c r="E10" s="17">
        <v>0.32718381325722301</v>
      </c>
      <c r="F10" s="17"/>
      <c r="G10" s="17">
        <v>0.44312690758329198</v>
      </c>
      <c r="H10" s="17">
        <v>0.37775147727271802</v>
      </c>
      <c r="I10" s="17">
        <v>0.31502906085001697</v>
      </c>
      <c r="J10" s="17">
        <v>0.34542070123778301</v>
      </c>
      <c r="K10" s="17">
        <v>0.342121303088257</v>
      </c>
      <c r="L10" s="17">
        <v>0.304733223044171</v>
      </c>
      <c r="M10" s="17"/>
      <c r="N10" s="17">
        <v>0.36834879518458802</v>
      </c>
      <c r="O10" s="17">
        <v>0.32744157042079503</v>
      </c>
      <c r="P10" s="17">
        <v>0.25479503910117302</v>
      </c>
      <c r="Q10" s="17">
        <v>0.47694897225871902</v>
      </c>
      <c r="R10" s="17">
        <v>0.109532771227159</v>
      </c>
      <c r="S10" s="17">
        <v>0.46875733565539401</v>
      </c>
      <c r="T10" s="17">
        <v>0.378768215464167</v>
      </c>
      <c r="U10" s="17">
        <v>0.46675578740967499</v>
      </c>
      <c r="V10" s="17">
        <v>0.332336877347086</v>
      </c>
      <c r="W10" s="17">
        <v>0.34415775081302702</v>
      </c>
      <c r="X10" s="17">
        <v>0.34096197362064301</v>
      </c>
      <c r="Y10" s="17">
        <v>0.16465637126792301</v>
      </c>
      <c r="Z10" s="17">
        <v>0.29746527737565798</v>
      </c>
      <c r="AA10" s="17">
        <v>0.36382315880132998</v>
      </c>
      <c r="AB10" s="17">
        <v>0.29332520580133598</v>
      </c>
      <c r="AC10" s="17">
        <v>0.32484035012680401</v>
      </c>
      <c r="AD10" s="17"/>
      <c r="AE10" s="17">
        <v>0.354135918177091</v>
      </c>
      <c r="AF10" s="17">
        <v>0.33809911953426097</v>
      </c>
    </row>
    <row r="11" spans="2:32" x14ac:dyDescent="0.5">
      <c r="B11" s="18" t="s">
        <v>84</v>
      </c>
      <c r="C11" s="17">
        <v>0.37408823032879301</v>
      </c>
      <c r="D11" s="17">
        <v>0.35683510582278299</v>
      </c>
      <c r="E11" s="17">
        <v>0.39001171260640499</v>
      </c>
      <c r="F11" s="17"/>
      <c r="G11" s="17">
        <v>0.34575339268190702</v>
      </c>
      <c r="H11" s="17">
        <v>0.35115215405365202</v>
      </c>
      <c r="I11" s="17">
        <v>0.31416495911396902</v>
      </c>
      <c r="J11" s="17">
        <v>0.36060051180790798</v>
      </c>
      <c r="K11" s="17">
        <v>0.36810225958569898</v>
      </c>
      <c r="L11" s="17">
        <v>0.44329247199917399</v>
      </c>
      <c r="M11" s="17"/>
      <c r="N11" s="17">
        <v>0.31168881551630401</v>
      </c>
      <c r="O11" s="17">
        <v>0.37982210683761702</v>
      </c>
      <c r="P11" s="17">
        <v>0.41089407914926801</v>
      </c>
      <c r="Q11" s="17">
        <v>0.37597556275106297</v>
      </c>
      <c r="R11" s="17">
        <v>0.39900740055029299</v>
      </c>
      <c r="S11" s="17">
        <v>0.22020745664809399</v>
      </c>
      <c r="T11" s="17">
        <v>0.37637853330105397</v>
      </c>
      <c r="U11" s="17">
        <v>0.31283543240335598</v>
      </c>
      <c r="V11" s="17">
        <v>0.347508694336428</v>
      </c>
      <c r="W11" s="17">
        <v>0.38525720684678599</v>
      </c>
      <c r="X11" s="17">
        <v>0.42567025558299898</v>
      </c>
      <c r="Y11" s="17">
        <v>0.61029181968337898</v>
      </c>
      <c r="Z11" s="17">
        <v>0.38610811703944897</v>
      </c>
      <c r="AA11" s="17">
        <v>0.37476545476804202</v>
      </c>
      <c r="AB11" s="17">
        <v>0.39361847723037802</v>
      </c>
      <c r="AC11" s="17">
        <v>0.50634254749837904</v>
      </c>
      <c r="AD11" s="17"/>
      <c r="AE11" s="17">
        <v>0.36661108358723798</v>
      </c>
      <c r="AF11" s="17">
        <v>0.37749484885878898</v>
      </c>
    </row>
    <row r="12" spans="2:32" x14ac:dyDescent="0.5">
      <c r="B12" s="18" t="s">
        <v>85</v>
      </c>
      <c r="C12" s="17">
        <v>0.121920420186361</v>
      </c>
      <c r="D12" s="17">
        <v>0.15066221350623901</v>
      </c>
      <c r="E12" s="17">
        <v>9.4926151395625005E-2</v>
      </c>
      <c r="F12" s="17"/>
      <c r="G12" s="17">
        <v>8.9306479455306703E-2</v>
      </c>
      <c r="H12" s="17">
        <v>0.130736930463178</v>
      </c>
      <c r="I12" s="17">
        <v>0.14327246890470299</v>
      </c>
      <c r="J12" s="17">
        <v>9.9834751494981694E-2</v>
      </c>
      <c r="K12" s="17">
        <v>0.13519192642400599</v>
      </c>
      <c r="L12" s="17">
        <v>0.120454760506248</v>
      </c>
      <c r="M12" s="17"/>
      <c r="N12" s="17">
        <v>9.4246355415087996E-2</v>
      </c>
      <c r="O12" s="17">
        <v>0.13883275864259301</v>
      </c>
      <c r="P12" s="17">
        <v>0.194968113677052</v>
      </c>
      <c r="Q12" s="17">
        <v>2.64364429030997E-2</v>
      </c>
      <c r="R12" s="17">
        <v>0.28522223418860998</v>
      </c>
      <c r="S12" s="17">
        <v>0.197292574797096</v>
      </c>
      <c r="T12" s="17">
        <v>9.4948726436938094E-2</v>
      </c>
      <c r="U12" s="17">
        <v>8.82097399241554E-2</v>
      </c>
      <c r="V12" s="17">
        <v>0.194111215138215</v>
      </c>
      <c r="W12" s="17">
        <v>0.118775155994448</v>
      </c>
      <c r="X12" s="17">
        <v>8.03845951708132E-2</v>
      </c>
      <c r="Y12" s="17">
        <v>7.6046713212655506E-2</v>
      </c>
      <c r="Z12" s="17">
        <v>0.145668237171585</v>
      </c>
      <c r="AA12" s="17">
        <v>0.13810212991686999</v>
      </c>
      <c r="AB12" s="17">
        <v>0</v>
      </c>
      <c r="AC12" s="17">
        <v>9.9984193421156303E-2</v>
      </c>
      <c r="AD12" s="17"/>
      <c r="AE12" s="17">
        <v>0.119321533411133</v>
      </c>
      <c r="AF12" s="17">
        <v>0.123104483593415</v>
      </c>
    </row>
    <row r="13" spans="2:32" x14ac:dyDescent="0.5">
      <c r="B13" s="18" t="s">
        <v>86</v>
      </c>
      <c r="C13" s="17">
        <v>4.96699568356831E-2</v>
      </c>
      <c r="D13" s="17">
        <v>5.1618741529296401E-2</v>
      </c>
      <c r="E13" s="17">
        <v>4.7992866352871803E-2</v>
      </c>
      <c r="F13" s="17"/>
      <c r="G13" s="17">
        <v>0</v>
      </c>
      <c r="H13" s="17">
        <v>4.2203430944216802E-2</v>
      </c>
      <c r="I13" s="17">
        <v>6.5935858700962302E-2</v>
      </c>
      <c r="J13" s="17">
        <v>5.7110077871559299E-2</v>
      </c>
      <c r="K13" s="17">
        <v>6.6230836957759207E-2</v>
      </c>
      <c r="L13" s="17">
        <v>4.5289847246355701E-2</v>
      </c>
      <c r="M13" s="17"/>
      <c r="N13" s="17">
        <v>5.8241562780428503E-2</v>
      </c>
      <c r="O13" s="17">
        <v>4.72417947024448E-2</v>
      </c>
      <c r="P13" s="17">
        <v>5.70169767468224E-2</v>
      </c>
      <c r="Q13" s="17">
        <v>3.0722281888314801E-2</v>
      </c>
      <c r="R13" s="17">
        <v>0</v>
      </c>
      <c r="S13" s="17">
        <v>7.4679405151324499E-2</v>
      </c>
      <c r="T13" s="17">
        <v>4.6448173447899602E-2</v>
      </c>
      <c r="U13" s="17">
        <v>3.7591816759164398E-2</v>
      </c>
      <c r="V13" s="17">
        <v>6.8863193844474493E-2</v>
      </c>
      <c r="W13" s="17">
        <v>4.4119170284382302E-2</v>
      </c>
      <c r="X13" s="17">
        <v>5.8764515216265703E-2</v>
      </c>
      <c r="Y13" s="17">
        <v>0</v>
      </c>
      <c r="Z13" s="17">
        <v>3.2376720165654099E-2</v>
      </c>
      <c r="AA13" s="17">
        <v>2.8889469548099098E-2</v>
      </c>
      <c r="AB13" s="17">
        <v>8.1140561200328004E-2</v>
      </c>
      <c r="AC13" s="17">
        <v>3.4130454597053501E-2</v>
      </c>
      <c r="AD13" s="17"/>
      <c r="AE13" s="17">
        <v>5.0435776550764297E-2</v>
      </c>
      <c r="AF13" s="17">
        <v>4.9321046252247203E-2</v>
      </c>
    </row>
    <row r="14" spans="2:32" x14ac:dyDescent="0.5">
      <c r="B14" s="18" t="s">
        <v>87</v>
      </c>
      <c r="C14" s="19">
        <v>5.6156864593360903E-2</v>
      </c>
      <c r="D14" s="19">
        <v>3.0006079506510099E-2</v>
      </c>
      <c r="E14" s="19">
        <v>8.1335937087403998E-2</v>
      </c>
      <c r="F14" s="19"/>
      <c r="G14" s="19">
        <v>6.1693801652686099E-2</v>
      </c>
      <c r="H14" s="19">
        <v>3.4094283388070502E-2</v>
      </c>
      <c r="I14" s="19">
        <v>8.5184996636625598E-2</v>
      </c>
      <c r="J14" s="19">
        <v>7.63961232159589E-2</v>
      </c>
      <c r="K14" s="19">
        <v>3.3900703196953E-2</v>
      </c>
      <c r="L14" s="19">
        <v>5.3244383534502698E-2</v>
      </c>
      <c r="M14" s="19"/>
      <c r="N14" s="19">
        <v>7.2122476267904606E-2</v>
      </c>
      <c r="O14" s="19">
        <v>4.3347483028581602E-2</v>
      </c>
      <c r="P14" s="19">
        <v>2.07013502758608E-2</v>
      </c>
      <c r="Q14" s="19">
        <v>8.9916740198803594E-2</v>
      </c>
      <c r="R14" s="19">
        <v>0.20623759403393799</v>
      </c>
      <c r="S14" s="19">
        <v>0</v>
      </c>
      <c r="T14" s="19">
        <v>4.52748364886673E-2</v>
      </c>
      <c r="U14" s="19">
        <v>3.7591816759164398E-2</v>
      </c>
      <c r="V14" s="19">
        <v>5.7180019333796898E-2</v>
      </c>
      <c r="W14" s="19">
        <v>4.2756619156460098E-2</v>
      </c>
      <c r="X14" s="19">
        <v>4.0466157842772403E-2</v>
      </c>
      <c r="Y14" s="19">
        <v>6.8986564858163998E-2</v>
      </c>
      <c r="Z14" s="19">
        <v>0.102174427105183</v>
      </c>
      <c r="AA14" s="19">
        <v>3.08808445256065E-2</v>
      </c>
      <c r="AB14" s="19">
        <v>0.196630676218252</v>
      </c>
      <c r="AC14" s="19">
        <v>0</v>
      </c>
      <c r="AD14" s="19"/>
      <c r="AE14" s="19">
        <v>5.48379099076617E-2</v>
      </c>
      <c r="AF14" s="19">
        <v>5.6757785723817802E-2</v>
      </c>
    </row>
    <row r="15" spans="2:32" x14ac:dyDescent="0.5">
      <c r="B15" s="16"/>
    </row>
    <row r="16" spans="2:32" x14ac:dyDescent="0.5">
      <c r="B16" t="s">
        <v>58</v>
      </c>
    </row>
    <row r="17" spans="2:2" x14ac:dyDescent="0.5">
      <c r="B17" t="s">
        <v>59</v>
      </c>
    </row>
    <row r="19" spans="2:2" x14ac:dyDescent="0.5">
      <c r="B19"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F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90</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82</v>
      </c>
      <c r="C9" s="17">
        <v>0.24115889272921301</v>
      </c>
      <c r="D9" s="17">
        <v>0.270926315828876</v>
      </c>
      <c r="E9" s="17">
        <v>0.20992613780923899</v>
      </c>
      <c r="F9" s="17"/>
      <c r="G9" s="17">
        <v>0.36440196846150702</v>
      </c>
      <c r="H9" s="17">
        <v>0.34238000973385402</v>
      </c>
      <c r="I9" s="17">
        <v>0.26223180104647398</v>
      </c>
      <c r="J9" s="17">
        <v>0.21475989169410001</v>
      </c>
      <c r="K9" s="17">
        <v>0.206819198699392</v>
      </c>
      <c r="L9" s="17">
        <v>0.17022175489889901</v>
      </c>
      <c r="M9" s="17"/>
      <c r="N9" s="17">
        <v>0.32288640440773297</v>
      </c>
      <c r="O9" s="17">
        <v>0.28462435340560199</v>
      </c>
      <c r="P9" s="17">
        <v>0.157968941658093</v>
      </c>
      <c r="Q9" s="17">
        <v>0.25451825100060899</v>
      </c>
      <c r="R9" s="17">
        <v>0.41188311153391099</v>
      </c>
      <c r="S9" s="17">
        <v>0.123245319963246</v>
      </c>
      <c r="T9" s="17">
        <v>0.223266658581698</v>
      </c>
      <c r="U9" s="17">
        <v>0.24637453874488699</v>
      </c>
      <c r="V9" s="17">
        <v>0.15266369369006499</v>
      </c>
      <c r="W9" s="17">
        <v>0.230113907205406</v>
      </c>
      <c r="X9" s="17">
        <v>0.20046485296073399</v>
      </c>
      <c r="Y9" s="17">
        <v>0.39446348116470398</v>
      </c>
      <c r="Z9" s="17">
        <v>0.184560845978156</v>
      </c>
      <c r="AA9" s="17">
        <v>0.37765822728262699</v>
      </c>
      <c r="AB9" s="17">
        <v>0.26735030273104998</v>
      </c>
      <c r="AC9" s="17">
        <v>0.135721449115149</v>
      </c>
      <c r="AD9" s="17"/>
      <c r="AE9" s="17">
        <v>0.27006240969971002</v>
      </c>
      <c r="AF9" s="17">
        <v>0.227990332595638</v>
      </c>
    </row>
    <row r="10" spans="2:32" x14ac:dyDescent="0.5">
      <c r="B10" s="18" t="s">
        <v>83</v>
      </c>
      <c r="C10" s="17">
        <v>0.42194846491400501</v>
      </c>
      <c r="D10" s="17">
        <v>0.41034795947549102</v>
      </c>
      <c r="E10" s="17">
        <v>0.43458709058357198</v>
      </c>
      <c r="F10" s="17"/>
      <c r="G10" s="17">
        <v>0.42992520167526399</v>
      </c>
      <c r="H10" s="17">
        <v>0.44471271621623598</v>
      </c>
      <c r="I10" s="17">
        <v>0.35525526974779698</v>
      </c>
      <c r="J10" s="17">
        <v>0.45512041320353402</v>
      </c>
      <c r="K10" s="17">
        <v>0.39203329611946502</v>
      </c>
      <c r="L10" s="17">
        <v>0.44383747977185001</v>
      </c>
      <c r="M10" s="17"/>
      <c r="N10" s="17">
        <v>0.39711048075955402</v>
      </c>
      <c r="O10" s="17">
        <v>0.47433784491742498</v>
      </c>
      <c r="P10" s="17">
        <v>0.46802697008897798</v>
      </c>
      <c r="Q10" s="17">
        <v>0.40571958489409299</v>
      </c>
      <c r="R10" s="17">
        <v>0.28517447162537202</v>
      </c>
      <c r="S10" s="17">
        <v>0.46251954933788197</v>
      </c>
      <c r="T10" s="17">
        <v>0.446515374197482</v>
      </c>
      <c r="U10" s="17">
        <v>0.27616542201002803</v>
      </c>
      <c r="V10" s="17">
        <v>0.47165036402291599</v>
      </c>
      <c r="W10" s="17">
        <v>0.39861768105454798</v>
      </c>
      <c r="X10" s="17">
        <v>0.38908381236585698</v>
      </c>
      <c r="Y10" s="17">
        <v>0.385661147379463</v>
      </c>
      <c r="Z10" s="17">
        <v>0.41022717023420902</v>
      </c>
      <c r="AA10" s="17">
        <v>0.32182605213320298</v>
      </c>
      <c r="AB10" s="17">
        <v>0.36807623099562398</v>
      </c>
      <c r="AC10" s="17">
        <v>0.49864449813468198</v>
      </c>
      <c r="AD10" s="17"/>
      <c r="AE10" s="17">
        <v>0.40188518029159997</v>
      </c>
      <c r="AF10" s="17">
        <v>0.43108937915973</v>
      </c>
    </row>
    <row r="11" spans="2:32" x14ac:dyDescent="0.5">
      <c r="B11" s="18" t="s">
        <v>84</v>
      </c>
      <c r="C11" s="17">
        <v>0.20284305735515401</v>
      </c>
      <c r="D11" s="17">
        <v>0.19729870768135099</v>
      </c>
      <c r="E11" s="17">
        <v>0.208887921356325</v>
      </c>
      <c r="F11" s="17"/>
      <c r="G11" s="17">
        <v>0.126997630070459</v>
      </c>
      <c r="H11" s="17">
        <v>0.16705884585161401</v>
      </c>
      <c r="I11" s="17">
        <v>0.18749502013851799</v>
      </c>
      <c r="J11" s="17">
        <v>0.18138966890751701</v>
      </c>
      <c r="K11" s="17">
        <v>0.27079425323312301</v>
      </c>
      <c r="L11" s="17">
        <v>0.22385814669758</v>
      </c>
      <c r="M11" s="17"/>
      <c r="N11" s="17">
        <v>0.14504975073652199</v>
      </c>
      <c r="O11" s="17">
        <v>0.140015130590394</v>
      </c>
      <c r="P11" s="17">
        <v>0.233659410794057</v>
      </c>
      <c r="Q11" s="17">
        <v>0.18881464102889101</v>
      </c>
      <c r="R11" s="17">
        <v>9.6704822806779306E-2</v>
      </c>
      <c r="S11" s="17">
        <v>0.29670550551133201</v>
      </c>
      <c r="T11" s="17">
        <v>0.20342714327747399</v>
      </c>
      <c r="U11" s="17">
        <v>0.31479881154107803</v>
      </c>
      <c r="V11" s="17">
        <v>0.24831612269525599</v>
      </c>
      <c r="W11" s="17">
        <v>0.22796174550804099</v>
      </c>
      <c r="X11" s="17">
        <v>0.281236046770731</v>
      </c>
      <c r="Y11" s="17">
        <v>0.15088880659766901</v>
      </c>
      <c r="Z11" s="17">
        <v>0.23496287173691999</v>
      </c>
      <c r="AA11" s="17">
        <v>0.16238037887993101</v>
      </c>
      <c r="AB11" s="17">
        <v>0.18346239118678001</v>
      </c>
      <c r="AC11" s="17">
        <v>0.22241240333895401</v>
      </c>
      <c r="AD11" s="17"/>
      <c r="AE11" s="17">
        <v>0.18888287708117099</v>
      </c>
      <c r="AF11" s="17">
        <v>0.20920337238536801</v>
      </c>
    </row>
    <row r="12" spans="2:32" x14ac:dyDescent="0.5">
      <c r="B12" s="18" t="s">
        <v>85</v>
      </c>
      <c r="C12" s="17">
        <v>7.4739928373744699E-2</v>
      </c>
      <c r="D12" s="17">
        <v>7.9063115258346306E-2</v>
      </c>
      <c r="E12" s="17">
        <v>7.0888298780782205E-2</v>
      </c>
      <c r="F12" s="17"/>
      <c r="G12" s="17">
        <v>4.6305397446053102E-2</v>
      </c>
      <c r="H12" s="17">
        <v>3.9089610807788902E-2</v>
      </c>
      <c r="I12" s="17">
        <v>8.8301853066306696E-2</v>
      </c>
      <c r="J12" s="17">
        <v>6.65840798957123E-2</v>
      </c>
      <c r="K12" s="17">
        <v>8.0381287127224504E-2</v>
      </c>
      <c r="L12" s="17">
        <v>9.8282333001522101E-2</v>
      </c>
      <c r="M12" s="17"/>
      <c r="N12" s="17">
        <v>5.5538720589352102E-2</v>
      </c>
      <c r="O12" s="17">
        <v>8.2495166919130794E-2</v>
      </c>
      <c r="P12" s="17">
        <v>7.9668542591946001E-2</v>
      </c>
      <c r="Q12" s="17">
        <v>6.1030782877604099E-2</v>
      </c>
      <c r="R12" s="17">
        <v>0</v>
      </c>
      <c r="S12" s="17">
        <v>0.11752962518754</v>
      </c>
      <c r="T12" s="17">
        <v>8.2713805203973201E-2</v>
      </c>
      <c r="U12" s="17">
        <v>0.125069410944842</v>
      </c>
      <c r="V12" s="17">
        <v>5.98480200966083E-2</v>
      </c>
      <c r="W12" s="17">
        <v>7.7098073295465003E-2</v>
      </c>
      <c r="X12" s="17">
        <v>8.9116969754519604E-2</v>
      </c>
      <c r="Y12" s="17">
        <v>6.8986564858163998E-2</v>
      </c>
      <c r="Z12" s="17">
        <v>6.6635935868937193E-2</v>
      </c>
      <c r="AA12" s="17">
        <v>0.107254497178632</v>
      </c>
      <c r="AB12" s="17">
        <v>3.4215648351725303E-2</v>
      </c>
      <c r="AC12" s="17">
        <v>0.109091194814161</v>
      </c>
      <c r="AD12" s="17"/>
      <c r="AE12" s="17">
        <v>8.0949943954210998E-2</v>
      </c>
      <c r="AF12" s="17">
        <v>7.19106199651771E-2</v>
      </c>
    </row>
    <row r="13" spans="2:32" x14ac:dyDescent="0.5">
      <c r="B13" s="18" t="s">
        <v>86</v>
      </c>
      <c r="C13" s="17">
        <v>2.5098595503778E-2</v>
      </c>
      <c r="D13" s="17">
        <v>2.9639915496702501E-2</v>
      </c>
      <c r="E13" s="17">
        <v>2.0854981754303802E-2</v>
      </c>
      <c r="F13" s="17"/>
      <c r="G13" s="17">
        <v>1.04764086752111E-2</v>
      </c>
      <c r="H13" s="17">
        <v>0</v>
      </c>
      <c r="I13" s="17">
        <v>4.5769044489436701E-2</v>
      </c>
      <c r="J13" s="17">
        <v>1.76737572146956E-2</v>
      </c>
      <c r="K13" s="17">
        <v>2.6203045129534999E-2</v>
      </c>
      <c r="L13" s="17">
        <v>3.6617679973097499E-2</v>
      </c>
      <c r="M13" s="17"/>
      <c r="N13" s="17">
        <v>3.1551048449260301E-2</v>
      </c>
      <c r="O13" s="17">
        <v>0</v>
      </c>
      <c r="P13" s="17">
        <v>3.9974784591065501E-2</v>
      </c>
      <c r="Q13" s="17">
        <v>0</v>
      </c>
      <c r="R13" s="17">
        <v>0</v>
      </c>
      <c r="S13" s="17">
        <v>0</v>
      </c>
      <c r="T13" s="17">
        <v>1.07023477473411E-2</v>
      </c>
      <c r="U13" s="17">
        <v>3.7591816759164398E-2</v>
      </c>
      <c r="V13" s="17">
        <v>5.38567053259221E-2</v>
      </c>
      <c r="W13" s="17">
        <v>3.32958571887585E-2</v>
      </c>
      <c r="X13" s="17">
        <v>1.9300561957826898E-2</v>
      </c>
      <c r="Y13" s="17">
        <v>0</v>
      </c>
      <c r="Z13" s="17">
        <v>1.6279598641458001E-2</v>
      </c>
      <c r="AA13" s="17">
        <v>0</v>
      </c>
      <c r="AB13" s="17">
        <v>7.4077656082166099E-2</v>
      </c>
      <c r="AC13" s="17">
        <v>3.4130454597053501E-2</v>
      </c>
      <c r="AD13" s="17"/>
      <c r="AE13" s="17">
        <v>3.4885577948220003E-2</v>
      </c>
      <c r="AF13" s="17">
        <v>2.0639606413369899E-2</v>
      </c>
    </row>
    <row r="14" spans="2:32" x14ac:dyDescent="0.5">
      <c r="B14" s="18" t="s">
        <v>87</v>
      </c>
      <c r="C14" s="19">
        <v>3.4211061124105199E-2</v>
      </c>
      <c r="D14" s="19">
        <v>1.2723986259233599E-2</v>
      </c>
      <c r="E14" s="19">
        <v>5.4855569715777999E-2</v>
      </c>
      <c r="F14" s="19"/>
      <c r="G14" s="19">
        <v>2.1893393671507E-2</v>
      </c>
      <c r="H14" s="19">
        <v>6.7588173905074496E-3</v>
      </c>
      <c r="I14" s="19">
        <v>6.0947011511467697E-2</v>
      </c>
      <c r="J14" s="19">
        <v>6.4472189084441398E-2</v>
      </c>
      <c r="K14" s="19">
        <v>2.3768919691259899E-2</v>
      </c>
      <c r="L14" s="19">
        <v>2.7182605657051301E-2</v>
      </c>
      <c r="M14" s="19"/>
      <c r="N14" s="19">
        <v>4.7863595057578701E-2</v>
      </c>
      <c r="O14" s="19">
        <v>1.85275041674474E-2</v>
      </c>
      <c r="P14" s="19">
        <v>2.07013502758608E-2</v>
      </c>
      <c r="Q14" s="19">
        <v>8.9916740198803594E-2</v>
      </c>
      <c r="R14" s="19">
        <v>0.20623759403393799</v>
      </c>
      <c r="S14" s="19">
        <v>0</v>
      </c>
      <c r="T14" s="19">
        <v>3.3374670992032701E-2</v>
      </c>
      <c r="U14" s="19">
        <v>0</v>
      </c>
      <c r="V14" s="19">
        <v>1.3665094169233E-2</v>
      </c>
      <c r="W14" s="19">
        <v>3.2912735747781301E-2</v>
      </c>
      <c r="X14" s="19">
        <v>2.0797756190332001E-2</v>
      </c>
      <c r="Y14" s="19">
        <v>0</v>
      </c>
      <c r="Z14" s="19">
        <v>8.7333577540318993E-2</v>
      </c>
      <c r="AA14" s="19">
        <v>3.08808445256065E-2</v>
      </c>
      <c r="AB14" s="19">
        <v>7.2817770652655101E-2</v>
      </c>
      <c r="AC14" s="19">
        <v>0</v>
      </c>
      <c r="AD14" s="19"/>
      <c r="AE14" s="19">
        <v>2.3334011025087201E-2</v>
      </c>
      <c r="AF14" s="19">
        <v>3.9166689480717498E-2</v>
      </c>
    </row>
    <row r="15" spans="2:32" x14ac:dyDescent="0.5">
      <c r="B15" s="16"/>
    </row>
    <row r="16" spans="2:32" x14ac:dyDescent="0.5">
      <c r="B16" t="s">
        <v>58</v>
      </c>
    </row>
    <row r="17" spans="2:2" x14ac:dyDescent="0.5">
      <c r="B17" t="s">
        <v>59</v>
      </c>
    </row>
    <row r="19" spans="2:2" x14ac:dyDescent="0.5">
      <c r="B19"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F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91</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82</v>
      </c>
      <c r="C9" s="17">
        <v>5.4627045068048101E-2</v>
      </c>
      <c r="D9" s="17">
        <v>6.00770735402337E-2</v>
      </c>
      <c r="E9" s="17">
        <v>4.9624974758327597E-2</v>
      </c>
      <c r="F9" s="17"/>
      <c r="G9" s="17">
        <v>8.8635569273214004E-2</v>
      </c>
      <c r="H9" s="17">
        <v>5.2392761558713398E-2</v>
      </c>
      <c r="I9" s="17">
        <v>0.12829484115783901</v>
      </c>
      <c r="J9" s="17">
        <v>4.6546714880529E-2</v>
      </c>
      <c r="K9" s="17">
        <v>3.0354745781225202E-2</v>
      </c>
      <c r="L9" s="17">
        <v>2.4747596379453E-2</v>
      </c>
      <c r="M9" s="17"/>
      <c r="N9" s="17">
        <v>7.8780241032740894E-2</v>
      </c>
      <c r="O9" s="17">
        <v>4.7311508070168699E-2</v>
      </c>
      <c r="P9" s="17">
        <v>4.4364084245101E-2</v>
      </c>
      <c r="Q9" s="17">
        <v>2.98629462194781E-2</v>
      </c>
      <c r="R9" s="17">
        <v>0</v>
      </c>
      <c r="S9" s="17">
        <v>4.0431946195315399E-2</v>
      </c>
      <c r="T9" s="17">
        <v>5.9652774919899697E-2</v>
      </c>
      <c r="U9" s="17">
        <v>9.3030561782082702E-2</v>
      </c>
      <c r="V9" s="17">
        <v>1.5169428744346E-2</v>
      </c>
      <c r="W9" s="17">
        <v>4.5002352135294001E-2</v>
      </c>
      <c r="X9" s="17">
        <v>9.57694739088399E-2</v>
      </c>
      <c r="Y9" s="17">
        <v>7.8522019338628707E-2</v>
      </c>
      <c r="Z9" s="17">
        <v>3.9163424550980298E-2</v>
      </c>
      <c r="AA9" s="17">
        <v>0.134697641084361</v>
      </c>
      <c r="AB9" s="17">
        <v>6.9415885660110102E-2</v>
      </c>
      <c r="AC9" s="17">
        <v>7.2681511581467406E-2</v>
      </c>
      <c r="AD9" s="17"/>
      <c r="AE9" s="17">
        <v>4.9686836080915002E-2</v>
      </c>
      <c r="AF9" s="17">
        <v>5.6877824417353201E-2</v>
      </c>
    </row>
    <row r="10" spans="2:32" x14ac:dyDescent="0.5">
      <c r="B10" s="18" t="s">
        <v>83</v>
      </c>
      <c r="C10" s="17">
        <v>0.249294489247356</v>
      </c>
      <c r="D10" s="17">
        <v>0.220608036245279</v>
      </c>
      <c r="E10" s="17">
        <v>0.27584490161699898</v>
      </c>
      <c r="F10" s="17"/>
      <c r="G10" s="17">
        <v>0.31138586865814799</v>
      </c>
      <c r="H10" s="17">
        <v>0.32916635891985402</v>
      </c>
      <c r="I10" s="17">
        <v>0.27426771925184901</v>
      </c>
      <c r="J10" s="17">
        <v>0.26968220933426701</v>
      </c>
      <c r="K10" s="17">
        <v>0.20346832670846399</v>
      </c>
      <c r="L10" s="17">
        <v>0.187513315454817</v>
      </c>
      <c r="M10" s="17"/>
      <c r="N10" s="17">
        <v>0.25016168649828002</v>
      </c>
      <c r="O10" s="17">
        <v>0.33065071546807201</v>
      </c>
      <c r="P10" s="17">
        <v>0.157616112252256</v>
      </c>
      <c r="Q10" s="17">
        <v>0.21072717925099199</v>
      </c>
      <c r="R10" s="17">
        <v>0.211288357137042</v>
      </c>
      <c r="S10" s="17">
        <v>0.30642672945078397</v>
      </c>
      <c r="T10" s="17">
        <v>0.31498540246454898</v>
      </c>
      <c r="U10" s="17">
        <v>0.18148772699315299</v>
      </c>
      <c r="V10" s="17">
        <v>0.19738974125269801</v>
      </c>
      <c r="W10" s="17">
        <v>0.21576141481772301</v>
      </c>
      <c r="X10" s="17">
        <v>0.18368442174334099</v>
      </c>
      <c r="Y10" s="17">
        <v>0.31703002812652098</v>
      </c>
      <c r="Z10" s="17">
        <v>0.172630656000931</v>
      </c>
      <c r="AA10" s="17">
        <v>0.34784586416419899</v>
      </c>
      <c r="AB10" s="17">
        <v>0.33846407164284698</v>
      </c>
      <c r="AC10" s="17">
        <v>0.25937486491352002</v>
      </c>
      <c r="AD10" s="17"/>
      <c r="AE10" s="17">
        <v>0.26730638669713802</v>
      </c>
      <c r="AF10" s="17">
        <v>0.24108819535829901</v>
      </c>
    </row>
    <row r="11" spans="2:32" x14ac:dyDescent="0.5">
      <c r="B11" s="18" t="s">
        <v>84</v>
      </c>
      <c r="C11" s="17">
        <v>0.292707066571608</v>
      </c>
      <c r="D11" s="17">
        <v>0.32198288095043598</v>
      </c>
      <c r="E11" s="17">
        <v>0.26583483191777402</v>
      </c>
      <c r="F11" s="17"/>
      <c r="G11" s="17">
        <v>0.315647099953275</v>
      </c>
      <c r="H11" s="17">
        <v>0.27737592872790601</v>
      </c>
      <c r="I11" s="17">
        <v>0.241139758084187</v>
      </c>
      <c r="J11" s="17">
        <v>0.27126156706551002</v>
      </c>
      <c r="K11" s="17">
        <v>0.318700010575175</v>
      </c>
      <c r="L11" s="17">
        <v>0.318362059829221</v>
      </c>
      <c r="M11" s="17"/>
      <c r="N11" s="17">
        <v>0.24391840738783499</v>
      </c>
      <c r="O11" s="17">
        <v>0.256876646083468</v>
      </c>
      <c r="P11" s="17">
        <v>0.29146363275656301</v>
      </c>
      <c r="Q11" s="17">
        <v>0.40944093680072302</v>
      </c>
      <c r="R11" s="17">
        <v>0.18776680597648901</v>
      </c>
      <c r="S11" s="17">
        <v>0.23406459423929499</v>
      </c>
      <c r="T11" s="17">
        <v>0.26953616334554298</v>
      </c>
      <c r="U11" s="17">
        <v>0.27954471164229</v>
      </c>
      <c r="V11" s="17">
        <v>0.392558611977539</v>
      </c>
      <c r="W11" s="17">
        <v>0.30669956190252701</v>
      </c>
      <c r="X11" s="17">
        <v>0.29966271279662698</v>
      </c>
      <c r="Y11" s="17">
        <v>0.311353906031065</v>
      </c>
      <c r="Z11" s="17">
        <v>0.31658040502400697</v>
      </c>
      <c r="AA11" s="17">
        <v>0.16138149274026101</v>
      </c>
      <c r="AB11" s="17">
        <v>0.29188743641728498</v>
      </c>
      <c r="AC11" s="17">
        <v>0.36984910115894498</v>
      </c>
      <c r="AD11" s="17"/>
      <c r="AE11" s="17">
        <v>0.28069348268085997</v>
      </c>
      <c r="AF11" s="17">
        <v>0.29818050435589299</v>
      </c>
    </row>
    <row r="12" spans="2:32" x14ac:dyDescent="0.5">
      <c r="B12" s="18" t="s">
        <v>85</v>
      </c>
      <c r="C12" s="17">
        <v>0.27433205520296999</v>
      </c>
      <c r="D12" s="17">
        <v>0.28918449038095001</v>
      </c>
      <c r="E12" s="17">
        <v>0.25922894389780399</v>
      </c>
      <c r="F12" s="17"/>
      <c r="G12" s="17">
        <v>0.235374919771833</v>
      </c>
      <c r="H12" s="17">
        <v>0.271137468309331</v>
      </c>
      <c r="I12" s="17">
        <v>0.21227766041211399</v>
      </c>
      <c r="J12" s="17">
        <v>0.206632159459676</v>
      </c>
      <c r="K12" s="17">
        <v>0.33271711393973802</v>
      </c>
      <c r="L12" s="17">
        <v>0.32640578706927798</v>
      </c>
      <c r="M12" s="17"/>
      <c r="N12" s="17">
        <v>0.26224559699415501</v>
      </c>
      <c r="O12" s="17">
        <v>0.241485195590181</v>
      </c>
      <c r="P12" s="17">
        <v>0.408833063308991</v>
      </c>
      <c r="Q12" s="17">
        <v>0.15116013803388401</v>
      </c>
      <c r="R12" s="17">
        <v>0.28735657986881702</v>
      </c>
      <c r="S12" s="17">
        <v>0.34439732496328002</v>
      </c>
      <c r="T12" s="17">
        <v>0.240377354023914</v>
      </c>
      <c r="U12" s="17">
        <v>0.31933688977175601</v>
      </c>
      <c r="V12" s="17">
        <v>0.28702241401336698</v>
      </c>
      <c r="W12" s="17">
        <v>0.28412181288468602</v>
      </c>
      <c r="X12" s="17">
        <v>0.34774621108982301</v>
      </c>
      <c r="Y12" s="17">
        <v>0.20695969457449201</v>
      </c>
      <c r="Z12" s="17">
        <v>0.34715634623353298</v>
      </c>
      <c r="AA12" s="17">
        <v>0.215955037025755</v>
      </c>
      <c r="AB12" s="17">
        <v>0.156424432528151</v>
      </c>
      <c r="AC12" s="17">
        <v>0.29809452234606798</v>
      </c>
      <c r="AD12" s="17"/>
      <c r="AE12" s="17">
        <v>0.29410478332895701</v>
      </c>
      <c r="AF12" s="17">
        <v>0.26532351968123202</v>
      </c>
    </row>
    <row r="13" spans="2:32" x14ac:dyDescent="0.5">
      <c r="B13" s="18" t="s">
        <v>86</v>
      </c>
      <c r="C13" s="17">
        <v>9.1229263628138796E-2</v>
      </c>
      <c r="D13" s="17">
        <v>9.7136112659833795E-2</v>
      </c>
      <c r="E13" s="17">
        <v>8.5926417949987302E-2</v>
      </c>
      <c r="F13" s="17"/>
      <c r="G13" s="17">
        <v>4.8956542343530397E-2</v>
      </c>
      <c r="H13" s="17">
        <v>6.3168665093688098E-2</v>
      </c>
      <c r="I13" s="17">
        <v>8.3073009582542795E-2</v>
      </c>
      <c r="J13" s="17">
        <v>0.134200125154254</v>
      </c>
      <c r="K13" s="17">
        <v>7.8060739855061095E-2</v>
      </c>
      <c r="L13" s="17">
        <v>0.108259947591099</v>
      </c>
      <c r="M13" s="17"/>
      <c r="N13" s="17">
        <v>9.4055826671328502E-2</v>
      </c>
      <c r="O13" s="17">
        <v>0.105476818959873</v>
      </c>
      <c r="P13" s="17">
        <v>7.7021757161227597E-2</v>
      </c>
      <c r="Q13" s="17">
        <v>0.10889205949612001</v>
      </c>
      <c r="R13" s="17">
        <v>0.107350662983714</v>
      </c>
      <c r="S13" s="17">
        <v>7.4679405151324499E-2</v>
      </c>
      <c r="T13" s="17">
        <v>8.2073634254061001E-2</v>
      </c>
      <c r="U13" s="17">
        <v>0.12660010981071801</v>
      </c>
      <c r="V13" s="17">
        <v>8.0529615673582994E-2</v>
      </c>
      <c r="W13" s="17">
        <v>0.110899412179031</v>
      </c>
      <c r="X13" s="17">
        <v>5.2339424271036501E-2</v>
      </c>
      <c r="Y13" s="17">
        <v>8.6134351929294001E-2</v>
      </c>
      <c r="Z13" s="17">
        <v>8.9371210057892503E-2</v>
      </c>
      <c r="AA13" s="17">
        <v>7.7469649239791799E-2</v>
      </c>
      <c r="AB13" s="17">
        <v>7.0990403098951702E-2</v>
      </c>
      <c r="AC13" s="17">
        <v>0</v>
      </c>
      <c r="AD13" s="17"/>
      <c r="AE13" s="17">
        <v>8.3742547473267703E-2</v>
      </c>
      <c r="AF13" s="17">
        <v>9.4640242021842805E-2</v>
      </c>
    </row>
    <row r="14" spans="2:32" x14ac:dyDescent="0.5">
      <c r="B14" s="18" t="s">
        <v>87</v>
      </c>
      <c r="C14" s="19">
        <v>3.7810080281880001E-2</v>
      </c>
      <c r="D14" s="19">
        <v>1.10114062232675E-2</v>
      </c>
      <c r="E14" s="19">
        <v>6.3539929859108807E-2</v>
      </c>
      <c r="F14" s="19"/>
      <c r="G14" s="19">
        <v>0</v>
      </c>
      <c r="H14" s="19">
        <v>6.7588173905074496E-3</v>
      </c>
      <c r="I14" s="19">
        <v>6.0947011511467697E-2</v>
      </c>
      <c r="J14" s="19">
        <v>7.1677224105762799E-2</v>
      </c>
      <c r="K14" s="19">
        <v>3.6699063140336399E-2</v>
      </c>
      <c r="L14" s="19">
        <v>3.4711293676131801E-2</v>
      </c>
      <c r="M14" s="19"/>
      <c r="N14" s="19">
        <v>7.0838241415660794E-2</v>
      </c>
      <c r="O14" s="19">
        <v>1.8199115828237099E-2</v>
      </c>
      <c r="P14" s="19">
        <v>2.07013502758608E-2</v>
      </c>
      <c r="Q14" s="19">
        <v>8.9916740198803594E-2</v>
      </c>
      <c r="R14" s="19">
        <v>0.20623759403393799</v>
      </c>
      <c r="S14" s="19">
        <v>0</v>
      </c>
      <c r="T14" s="19">
        <v>3.3374670992032701E-2</v>
      </c>
      <c r="U14" s="19">
        <v>0</v>
      </c>
      <c r="V14" s="19">
        <v>2.7330188338465899E-2</v>
      </c>
      <c r="W14" s="19">
        <v>3.7515446080738001E-2</v>
      </c>
      <c r="X14" s="19">
        <v>2.0797756190332001E-2</v>
      </c>
      <c r="Y14" s="19">
        <v>0</v>
      </c>
      <c r="Z14" s="19">
        <v>3.5097958132656197E-2</v>
      </c>
      <c r="AA14" s="19">
        <v>6.2650315745632998E-2</v>
      </c>
      <c r="AB14" s="19">
        <v>7.2817770652655101E-2</v>
      </c>
      <c r="AC14" s="19">
        <v>0</v>
      </c>
      <c r="AD14" s="19"/>
      <c r="AE14" s="19">
        <v>2.44659637388627E-2</v>
      </c>
      <c r="AF14" s="19">
        <v>4.3889714165379901E-2</v>
      </c>
    </row>
    <row r="15" spans="2:32" x14ac:dyDescent="0.5">
      <c r="B15" s="16"/>
    </row>
    <row r="16" spans="2:32" x14ac:dyDescent="0.5">
      <c r="B16" t="s">
        <v>58</v>
      </c>
    </row>
    <row r="17" spans="2:2" x14ac:dyDescent="0.5">
      <c r="B17" t="s">
        <v>59</v>
      </c>
    </row>
    <row r="19" spans="2:2" x14ac:dyDescent="0.5">
      <c r="B19"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F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100</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92</v>
      </c>
      <c r="C9" s="17">
        <v>5.64670702140345E-2</v>
      </c>
      <c r="D9" s="17">
        <v>5.5732062476659502E-2</v>
      </c>
      <c r="E9" s="17">
        <v>5.7377873292313003E-2</v>
      </c>
      <c r="F9" s="17"/>
      <c r="G9" s="17">
        <v>9.8961666939006696E-2</v>
      </c>
      <c r="H9" s="17">
        <v>4.73881315287287E-2</v>
      </c>
      <c r="I9" s="17">
        <v>7.7689386955778594E-2</v>
      </c>
      <c r="J9" s="17">
        <v>5.8749620747177898E-2</v>
      </c>
      <c r="K9" s="17">
        <v>5.8936073289908401E-2</v>
      </c>
      <c r="L9" s="17">
        <v>3.2211237559532903E-2</v>
      </c>
      <c r="M9" s="17"/>
      <c r="N9" s="17">
        <v>8.0120809604061705E-2</v>
      </c>
      <c r="O9" s="17">
        <v>7.3644461693840896E-2</v>
      </c>
      <c r="P9" s="17">
        <v>4.1046519210566498E-2</v>
      </c>
      <c r="Q9" s="17">
        <v>3.09328809599363E-2</v>
      </c>
      <c r="R9" s="17">
        <v>0</v>
      </c>
      <c r="S9" s="17">
        <v>7.94951739434063E-2</v>
      </c>
      <c r="T9" s="17">
        <v>5.8777804091292303E-2</v>
      </c>
      <c r="U9" s="17">
        <v>0.18905966653377099</v>
      </c>
      <c r="V9" s="17">
        <v>1.3632236733966E-2</v>
      </c>
      <c r="W9" s="17">
        <v>2.4227549582576901E-2</v>
      </c>
      <c r="X9" s="17">
        <v>7.3905803085761307E-2</v>
      </c>
      <c r="Y9" s="17">
        <v>0.16294040555936901</v>
      </c>
      <c r="Z9" s="17">
        <v>3.7382952653955602E-2</v>
      </c>
      <c r="AA9" s="17">
        <v>0.133809014389941</v>
      </c>
      <c r="AB9" s="17">
        <v>6.4505360136858494E-2</v>
      </c>
      <c r="AC9" s="17">
        <v>7.1649828187779499E-2</v>
      </c>
      <c r="AD9" s="17"/>
      <c r="AE9" s="17">
        <v>5.5001126258807903E-2</v>
      </c>
      <c r="AF9" s="17">
        <v>5.7134960254770897E-2</v>
      </c>
    </row>
    <row r="10" spans="2:32" x14ac:dyDescent="0.5">
      <c r="B10" s="18" t="s">
        <v>93</v>
      </c>
      <c r="C10" s="17">
        <v>0.397431246255395</v>
      </c>
      <c r="D10" s="17">
        <v>0.41389916928682302</v>
      </c>
      <c r="E10" s="17">
        <v>0.379476387925823</v>
      </c>
      <c r="F10" s="17"/>
      <c r="G10" s="17">
        <v>0.46570959935710399</v>
      </c>
      <c r="H10" s="17">
        <v>0.44463122576186498</v>
      </c>
      <c r="I10" s="17">
        <v>0.41074800936224298</v>
      </c>
      <c r="J10" s="17">
        <v>0.33381219777638599</v>
      </c>
      <c r="K10" s="17">
        <v>0.36182355559777801</v>
      </c>
      <c r="L10" s="17">
        <v>0.40463162955947002</v>
      </c>
      <c r="M10" s="17"/>
      <c r="N10" s="17">
        <v>0.44165188147986201</v>
      </c>
      <c r="O10" s="17">
        <v>0.37426167589699399</v>
      </c>
      <c r="P10" s="17">
        <v>0.30173611518816601</v>
      </c>
      <c r="Q10" s="17">
        <v>0.36841619114249302</v>
      </c>
      <c r="R10" s="17">
        <v>0.30235034030675201</v>
      </c>
      <c r="S10" s="17">
        <v>0.399786542965337</v>
      </c>
      <c r="T10" s="17">
        <v>0.46853051150117597</v>
      </c>
      <c r="U10" s="17">
        <v>0.220494739093367</v>
      </c>
      <c r="V10" s="17">
        <v>0.43467230407491497</v>
      </c>
      <c r="W10" s="17">
        <v>0.40607385152015102</v>
      </c>
      <c r="X10" s="17">
        <v>0.32185279494128199</v>
      </c>
      <c r="Y10" s="17">
        <v>0.46791883472418999</v>
      </c>
      <c r="Z10" s="17">
        <v>0.29717551622101501</v>
      </c>
      <c r="AA10" s="17">
        <v>0.33947939420898299</v>
      </c>
      <c r="AB10" s="17">
        <v>0.472980911182728</v>
      </c>
      <c r="AC10" s="17">
        <v>0.50046855283015201</v>
      </c>
      <c r="AD10" s="17"/>
      <c r="AE10" s="17">
        <v>0.47718891676390002</v>
      </c>
      <c r="AF10" s="17">
        <v>0.361093326504068</v>
      </c>
    </row>
    <row r="11" spans="2:32" ht="28.7" x14ac:dyDescent="0.5">
      <c r="B11" s="18" t="s">
        <v>94</v>
      </c>
      <c r="C11" s="17">
        <v>0.26625644910826501</v>
      </c>
      <c r="D11" s="17">
        <v>0.24267454740473601</v>
      </c>
      <c r="E11" s="17">
        <v>0.28975994560932</v>
      </c>
      <c r="F11" s="17"/>
      <c r="G11" s="17">
        <v>0.18035434133474401</v>
      </c>
      <c r="H11" s="17">
        <v>0.27685856419933602</v>
      </c>
      <c r="I11" s="17">
        <v>0.24497519241541801</v>
      </c>
      <c r="J11" s="17">
        <v>0.25298732423461501</v>
      </c>
      <c r="K11" s="17">
        <v>0.33420191568146501</v>
      </c>
      <c r="L11" s="17">
        <v>0.26229211857982898</v>
      </c>
      <c r="M11" s="17"/>
      <c r="N11" s="17">
        <v>0.23084555442733301</v>
      </c>
      <c r="O11" s="17">
        <v>0.237003149884468</v>
      </c>
      <c r="P11" s="17">
        <v>0.35251434423224198</v>
      </c>
      <c r="Q11" s="17">
        <v>0.36014046552497098</v>
      </c>
      <c r="R11" s="17">
        <v>0.38406140267559602</v>
      </c>
      <c r="S11" s="17">
        <v>0.373267692166244</v>
      </c>
      <c r="T11" s="17">
        <v>0.251524461375352</v>
      </c>
      <c r="U11" s="17">
        <v>0.151247269541114</v>
      </c>
      <c r="V11" s="17">
        <v>0.27469713338343099</v>
      </c>
      <c r="W11" s="17">
        <v>0.27428227886887702</v>
      </c>
      <c r="X11" s="17">
        <v>0.299672817255065</v>
      </c>
      <c r="Y11" s="17">
        <v>0.21401984292898299</v>
      </c>
      <c r="Z11" s="17">
        <v>0.26589140953746998</v>
      </c>
      <c r="AA11" s="17">
        <v>0.20293393867871301</v>
      </c>
      <c r="AB11" s="17">
        <v>0.26540435852848598</v>
      </c>
      <c r="AC11" s="17">
        <v>0.30112920920378899</v>
      </c>
      <c r="AD11" s="17"/>
      <c r="AE11" s="17">
        <v>0.25606309569838398</v>
      </c>
      <c r="AF11" s="17">
        <v>0.27090058246677001</v>
      </c>
    </row>
    <row r="12" spans="2:32" x14ac:dyDescent="0.5">
      <c r="B12" s="18" t="s">
        <v>95</v>
      </c>
      <c r="C12" s="17">
        <v>0.17144402964893299</v>
      </c>
      <c r="D12" s="17">
        <v>0.18324868954332399</v>
      </c>
      <c r="E12" s="17">
        <v>0.16080621142153501</v>
      </c>
      <c r="F12" s="17"/>
      <c r="G12" s="17">
        <v>0.18873829059521799</v>
      </c>
      <c r="H12" s="17">
        <v>0.165769585604081</v>
      </c>
      <c r="I12" s="17">
        <v>0.14913997622521499</v>
      </c>
      <c r="J12" s="17">
        <v>0.204565768926911</v>
      </c>
      <c r="K12" s="17">
        <v>0.14683309238855599</v>
      </c>
      <c r="L12" s="17">
        <v>0.177738205656821</v>
      </c>
      <c r="M12" s="17"/>
      <c r="N12" s="17">
        <v>0.12976257549814099</v>
      </c>
      <c r="O12" s="17">
        <v>0.21992167186617601</v>
      </c>
      <c r="P12" s="17">
        <v>0.19181311787931099</v>
      </c>
      <c r="Q12" s="17">
        <v>0.126942349962965</v>
      </c>
      <c r="R12" s="17">
        <v>0.216883434210873</v>
      </c>
      <c r="S12" s="17">
        <v>0.111928566631214</v>
      </c>
      <c r="T12" s="17">
        <v>0.118617463553577</v>
      </c>
      <c r="U12" s="17">
        <v>0.31259821502103002</v>
      </c>
      <c r="V12" s="17">
        <v>0.129109364547636</v>
      </c>
      <c r="W12" s="17">
        <v>0.16450744077933399</v>
      </c>
      <c r="X12" s="17">
        <v>0.22376773446277701</v>
      </c>
      <c r="Y12" s="17">
        <v>0.15512091678745801</v>
      </c>
      <c r="Z12" s="17">
        <v>0.33063669421265501</v>
      </c>
      <c r="AA12" s="17">
        <v>0.157892457432314</v>
      </c>
      <c r="AB12" s="17">
        <v>0.126624053293836</v>
      </c>
      <c r="AC12" s="17">
        <v>9.2621955181226207E-2</v>
      </c>
      <c r="AD12" s="17"/>
      <c r="AE12" s="17">
        <v>0.15381745806036401</v>
      </c>
      <c r="AF12" s="17">
        <v>0.17947476750515101</v>
      </c>
    </row>
    <row r="13" spans="2:32" x14ac:dyDescent="0.5">
      <c r="B13" s="18" t="s">
        <v>96</v>
      </c>
      <c r="C13" s="17">
        <v>7.05174514835296E-2</v>
      </c>
      <c r="D13" s="17">
        <v>8.0754019242952099E-2</v>
      </c>
      <c r="E13" s="17">
        <v>6.1003535141725199E-2</v>
      </c>
      <c r="F13" s="17"/>
      <c r="G13" s="17">
        <v>3.8340054866447398E-2</v>
      </c>
      <c r="H13" s="17">
        <v>5.8458120687707102E-2</v>
      </c>
      <c r="I13" s="17">
        <v>8.3403280776181796E-2</v>
      </c>
      <c r="J13" s="17">
        <v>8.0148467147894295E-2</v>
      </c>
      <c r="K13" s="17">
        <v>4.1697572268023897E-2</v>
      </c>
      <c r="L13" s="17">
        <v>9.4931832076022599E-2</v>
      </c>
      <c r="M13" s="17"/>
      <c r="N13" s="17">
        <v>4.5203196212851897E-2</v>
      </c>
      <c r="O13" s="17">
        <v>7.7769139608637294E-2</v>
      </c>
      <c r="P13" s="17">
        <v>9.2188553213854205E-2</v>
      </c>
      <c r="Q13" s="17">
        <v>8.0810097002245396E-2</v>
      </c>
      <c r="R13" s="17">
        <v>0</v>
      </c>
      <c r="S13" s="17">
        <v>0</v>
      </c>
      <c r="T13" s="17">
        <v>8.0742393399686793E-2</v>
      </c>
      <c r="U13" s="17">
        <v>8.2808664907760898E-2</v>
      </c>
      <c r="V13" s="17">
        <v>9.3658840259297896E-2</v>
      </c>
      <c r="W13" s="17">
        <v>9.4397278435041698E-2</v>
      </c>
      <c r="X13" s="17">
        <v>6.0050972611155898E-2</v>
      </c>
      <c r="Y13" s="17">
        <v>0</v>
      </c>
      <c r="Z13" s="17">
        <v>1.7535870600790499E-2</v>
      </c>
      <c r="AA13" s="17">
        <v>0.103234879544416</v>
      </c>
      <c r="AB13" s="17">
        <v>3.5200237308384799E-2</v>
      </c>
      <c r="AC13" s="17">
        <v>3.4130454597053501E-2</v>
      </c>
      <c r="AD13" s="17"/>
      <c r="AE13" s="17">
        <v>3.7583291278469801E-2</v>
      </c>
      <c r="AF13" s="17">
        <v>8.5522389102428806E-2</v>
      </c>
    </row>
    <row r="14" spans="2:32" x14ac:dyDescent="0.5">
      <c r="B14" s="18" t="s">
        <v>76</v>
      </c>
      <c r="C14" s="17">
        <v>3.7883753289842698E-2</v>
      </c>
      <c r="D14" s="17">
        <v>2.3691512045504501E-2</v>
      </c>
      <c r="E14" s="17">
        <v>5.1576046609283402E-2</v>
      </c>
      <c r="F14" s="17"/>
      <c r="G14" s="17">
        <v>2.78960469074798E-2</v>
      </c>
      <c r="H14" s="17">
        <v>6.89437221828108E-3</v>
      </c>
      <c r="I14" s="17">
        <v>3.4044154265164099E-2</v>
      </c>
      <c r="J14" s="17">
        <v>6.9736621167014706E-2</v>
      </c>
      <c r="K14" s="17">
        <v>5.65077907742687E-2</v>
      </c>
      <c r="L14" s="17">
        <v>2.8194976568324499E-2</v>
      </c>
      <c r="M14" s="17"/>
      <c r="N14" s="17">
        <v>7.2415982777750507E-2</v>
      </c>
      <c r="O14" s="17">
        <v>1.7399901049883999E-2</v>
      </c>
      <c r="P14" s="17">
        <v>2.07013502758608E-2</v>
      </c>
      <c r="Q14" s="17">
        <v>3.2758015407389103E-2</v>
      </c>
      <c r="R14" s="17">
        <v>9.6704822806779306E-2</v>
      </c>
      <c r="S14" s="17">
        <v>3.5522024293798998E-2</v>
      </c>
      <c r="T14" s="17">
        <v>2.1807366078915098E-2</v>
      </c>
      <c r="U14" s="17">
        <v>4.3791444902957402E-2</v>
      </c>
      <c r="V14" s="17">
        <v>5.4230121000754999E-2</v>
      </c>
      <c r="W14" s="17">
        <v>3.6511600814018497E-2</v>
      </c>
      <c r="X14" s="17">
        <v>2.0749877643959299E-2</v>
      </c>
      <c r="Y14" s="17">
        <v>0</v>
      </c>
      <c r="Z14" s="17">
        <v>5.1377556774114201E-2</v>
      </c>
      <c r="AA14" s="17">
        <v>6.2650315745632998E-2</v>
      </c>
      <c r="AB14" s="17">
        <v>3.5285079549706798E-2</v>
      </c>
      <c r="AC14" s="17">
        <v>0</v>
      </c>
      <c r="AD14" s="17"/>
      <c r="AE14" s="17">
        <v>2.0346111940074602E-2</v>
      </c>
      <c r="AF14" s="17">
        <v>4.5873974166811202E-2</v>
      </c>
    </row>
    <row r="15" spans="2:32" x14ac:dyDescent="0.5">
      <c r="B15" s="18" t="s">
        <v>97</v>
      </c>
      <c r="C15" s="21">
        <v>0.45389831646943002</v>
      </c>
      <c r="D15" s="21">
        <v>0.46963123176348298</v>
      </c>
      <c r="E15" s="21">
        <v>0.43685426121813598</v>
      </c>
      <c r="F15" s="21"/>
      <c r="G15" s="21">
        <v>0.56467126629611097</v>
      </c>
      <c r="H15" s="21">
        <v>0.49201935729059398</v>
      </c>
      <c r="I15" s="21">
        <v>0.48843739631802102</v>
      </c>
      <c r="J15" s="21">
        <v>0.39256181852356398</v>
      </c>
      <c r="K15" s="21">
        <v>0.42075962888768598</v>
      </c>
      <c r="L15" s="21">
        <v>0.436842867119003</v>
      </c>
      <c r="M15" s="21"/>
      <c r="N15" s="21">
        <v>0.52177269108392399</v>
      </c>
      <c r="O15" s="21">
        <v>0.44790613759083497</v>
      </c>
      <c r="P15" s="21">
        <v>0.34278263439873202</v>
      </c>
      <c r="Q15" s="21">
        <v>0.39934907210242998</v>
      </c>
      <c r="R15" s="21">
        <v>0.30235034030675201</v>
      </c>
      <c r="S15" s="21">
        <v>0.47928171690874299</v>
      </c>
      <c r="T15" s="21">
        <v>0.52730831559246805</v>
      </c>
      <c r="U15" s="21">
        <v>0.40955440562713802</v>
      </c>
      <c r="V15" s="21">
        <v>0.44830454080888099</v>
      </c>
      <c r="W15" s="21">
        <v>0.43030140110272802</v>
      </c>
      <c r="X15" s="21">
        <v>0.395758598027043</v>
      </c>
      <c r="Y15" s="21">
        <v>0.630859240283558</v>
      </c>
      <c r="Z15" s="21">
        <v>0.33455846887496998</v>
      </c>
      <c r="AA15" s="21">
        <v>0.47328840859892402</v>
      </c>
      <c r="AB15" s="21">
        <v>0.53748627131958604</v>
      </c>
      <c r="AC15" s="21">
        <v>0.572118381017932</v>
      </c>
      <c r="AD15" s="21"/>
      <c r="AE15" s="21">
        <v>0.532190043022707</v>
      </c>
      <c r="AF15" s="21">
        <v>0.418228286758839</v>
      </c>
    </row>
    <row r="16" spans="2:32" x14ac:dyDescent="0.5">
      <c r="B16" s="18" t="s">
        <v>98</v>
      </c>
      <c r="C16" s="21">
        <v>0.24196148113246199</v>
      </c>
      <c r="D16" s="21">
        <v>0.26400270878627702</v>
      </c>
      <c r="E16" s="21">
        <v>0.22180974656326</v>
      </c>
      <c r="F16" s="21"/>
      <c r="G16" s="21">
        <v>0.227078345461665</v>
      </c>
      <c r="H16" s="21">
        <v>0.22422770629178801</v>
      </c>
      <c r="I16" s="21">
        <v>0.232543257001396</v>
      </c>
      <c r="J16" s="21">
        <v>0.284714236074806</v>
      </c>
      <c r="K16" s="21">
        <v>0.18853066465658</v>
      </c>
      <c r="L16" s="21">
        <v>0.27267003773284298</v>
      </c>
      <c r="M16" s="21"/>
      <c r="N16" s="21">
        <v>0.17496577171099301</v>
      </c>
      <c r="O16" s="21">
        <v>0.29769081147481302</v>
      </c>
      <c r="P16" s="21">
        <v>0.28400167109316499</v>
      </c>
      <c r="Q16" s="21">
        <v>0.207752446965211</v>
      </c>
      <c r="R16" s="21">
        <v>0.216883434210873</v>
      </c>
      <c r="S16" s="21">
        <v>0.111928566631214</v>
      </c>
      <c r="T16" s="21">
        <v>0.199359856953264</v>
      </c>
      <c r="U16" s="21">
        <v>0.39540687992879098</v>
      </c>
      <c r="V16" s="21">
        <v>0.22276820480693399</v>
      </c>
      <c r="W16" s="21">
        <v>0.25890471921437602</v>
      </c>
      <c r="X16" s="21">
        <v>0.28381870707393297</v>
      </c>
      <c r="Y16" s="21">
        <v>0.15512091678745801</v>
      </c>
      <c r="Z16" s="21">
        <v>0.34817256481344599</v>
      </c>
      <c r="AA16" s="21">
        <v>0.26112733697673002</v>
      </c>
      <c r="AB16" s="21">
        <v>0.161824290602221</v>
      </c>
      <c r="AC16" s="21">
        <v>0.12675240977828001</v>
      </c>
      <c r="AD16" s="21"/>
      <c r="AE16" s="21">
        <v>0.191400749338834</v>
      </c>
      <c r="AF16" s="21">
        <v>0.26499715660758</v>
      </c>
    </row>
    <row r="17" spans="2:32" x14ac:dyDescent="0.5">
      <c r="B17" s="18" t="s">
        <v>99</v>
      </c>
      <c r="C17" s="22">
        <v>0.211936835336968</v>
      </c>
      <c r="D17" s="22">
        <v>0.20562852297720599</v>
      </c>
      <c r="E17" s="22">
        <v>0.21504451465487601</v>
      </c>
      <c r="F17" s="22"/>
      <c r="G17" s="22">
        <v>0.33759292083444498</v>
      </c>
      <c r="H17" s="22">
        <v>0.26779165099880597</v>
      </c>
      <c r="I17" s="22">
        <v>0.25589413931662502</v>
      </c>
      <c r="J17" s="22">
        <v>0.107847582448759</v>
      </c>
      <c r="K17" s="22">
        <v>0.23222896423110501</v>
      </c>
      <c r="L17" s="22">
        <v>0.16417282938616001</v>
      </c>
      <c r="M17" s="22"/>
      <c r="N17" s="22">
        <v>0.34680691937293001</v>
      </c>
      <c r="O17" s="22">
        <v>0.15021532611602201</v>
      </c>
      <c r="P17" s="22">
        <v>5.8780963305567299E-2</v>
      </c>
      <c r="Q17" s="22">
        <v>0.19159662513721901</v>
      </c>
      <c r="R17" s="22">
        <v>8.5466906095878897E-2</v>
      </c>
      <c r="S17" s="22">
        <v>0.36735315027752902</v>
      </c>
      <c r="T17" s="22">
        <v>0.32794845863920402</v>
      </c>
      <c r="U17" s="22">
        <v>1.41475256983465E-2</v>
      </c>
      <c r="V17" s="22">
        <v>0.225536336001947</v>
      </c>
      <c r="W17" s="22">
        <v>0.171396681888352</v>
      </c>
      <c r="X17" s="22">
        <v>0.11193989095310999</v>
      </c>
      <c r="Y17" s="22">
        <v>0.47573832349610001</v>
      </c>
      <c r="Z17" s="22">
        <v>-1.36140959384757E-2</v>
      </c>
      <c r="AA17" s="22">
        <v>0.212161071622194</v>
      </c>
      <c r="AB17" s="22">
        <v>0.37566198071736501</v>
      </c>
      <c r="AC17" s="22">
        <v>0.44536597123965199</v>
      </c>
      <c r="AD17" s="22"/>
      <c r="AE17" s="22">
        <v>0.34078929368387301</v>
      </c>
      <c r="AF17" s="22">
        <v>0.153231130151259</v>
      </c>
    </row>
    <row r="18" spans="2:32" x14ac:dyDescent="0.5">
      <c r="B18" s="16"/>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F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104</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43" x14ac:dyDescent="0.5">
      <c r="B9" s="18" t="s">
        <v>101</v>
      </c>
      <c r="C9" s="17">
        <v>0.51479854109172296</v>
      </c>
      <c r="D9" s="17">
        <v>0.58105923031718798</v>
      </c>
      <c r="E9" s="17">
        <v>0.45149571510261699</v>
      </c>
      <c r="F9" s="17"/>
      <c r="G9" s="17">
        <v>0.59225379234451703</v>
      </c>
      <c r="H9" s="17">
        <v>0.47957444738626798</v>
      </c>
      <c r="I9" s="17">
        <v>0.458120336679538</v>
      </c>
      <c r="J9" s="17">
        <v>0.45929747323617998</v>
      </c>
      <c r="K9" s="17">
        <v>0.53056706367912299</v>
      </c>
      <c r="L9" s="17">
        <v>0.56491377490008698</v>
      </c>
      <c r="M9" s="17"/>
      <c r="N9" s="17">
        <v>0.47208488877472399</v>
      </c>
      <c r="O9" s="17">
        <v>0.53944996961079295</v>
      </c>
      <c r="P9" s="17">
        <v>0.56930496173586198</v>
      </c>
      <c r="Q9" s="17">
        <v>0.47332044993441102</v>
      </c>
      <c r="R9" s="17">
        <v>0.71552837121673096</v>
      </c>
      <c r="S9" s="17">
        <v>0.4602435023691</v>
      </c>
      <c r="T9" s="17">
        <v>0.474373585364955</v>
      </c>
      <c r="U9" s="17">
        <v>0.51245775132302895</v>
      </c>
      <c r="V9" s="17">
        <v>0.465270270456972</v>
      </c>
      <c r="W9" s="17">
        <v>0.55909485825948202</v>
      </c>
      <c r="X9" s="17">
        <v>0.54111515744328997</v>
      </c>
      <c r="Y9" s="17">
        <v>0.46950231318066998</v>
      </c>
      <c r="Z9" s="17">
        <v>0.53236063373884002</v>
      </c>
      <c r="AA9" s="17">
        <v>0.38706506949304398</v>
      </c>
      <c r="AB9" s="17">
        <v>0.49386056074006601</v>
      </c>
      <c r="AC9" s="17">
        <v>0.55381203769278697</v>
      </c>
      <c r="AD9" s="17"/>
      <c r="AE9" s="17">
        <v>0.53088834479438796</v>
      </c>
      <c r="AF9" s="17">
        <v>0.50746796094771396</v>
      </c>
    </row>
    <row r="10" spans="2:32" ht="43" x14ac:dyDescent="0.5">
      <c r="B10" s="18" t="s">
        <v>102</v>
      </c>
      <c r="C10" s="17">
        <v>0.30630759302259802</v>
      </c>
      <c r="D10" s="17">
        <v>0.27994792597108198</v>
      </c>
      <c r="E10" s="17">
        <v>0.330847135259345</v>
      </c>
      <c r="F10" s="17"/>
      <c r="G10" s="17">
        <v>0.306964279804395</v>
      </c>
      <c r="H10" s="17">
        <v>0.34208299825850602</v>
      </c>
      <c r="I10" s="17">
        <v>0.344397598961451</v>
      </c>
      <c r="J10" s="17">
        <v>0.31176611871260301</v>
      </c>
      <c r="K10" s="17">
        <v>0.28764640808823799</v>
      </c>
      <c r="L10" s="17">
        <v>0.273581669921794</v>
      </c>
      <c r="M10" s="17"/>
      <c r="N10" s="17">
        <v>0.32813857014249298</v>
      </c>
      <c r="O10" s="17">
        <v>0.32034799858767299</v>
      </c>
      <c r="P10" s="17">
        <v>0.26885930114446199</v>
      </c>
      <c r="Q10" s="17">
        <v>0.28233286800447999</v>
      </c>
      <c r="R10" s="17">
        <v>9.1061983169710106E-2</v>
      </c>
      <c r="S10" s="17">
        <v>0.30936017238090502</v>
      </c>
      <c r="T10" s="17">
        <v>0.38490365825575901</v>
      </c>
      <c r="U10" s="17">
        <v>0.18217534721925299</v>
      </c>
      <c r="V10" s="17">
        <v>0.30417900084480798</v>
      </c>
      <c r="W10" s="17">
        <v>0.26597090822768699</v>
      </c>
      <c r="X10" s="17">
        <v>0.25203457873732998</v>
      </c>
      <c r="Y10" s="17">
        <v>0.53049768681932996</v>
      </c>
      <c r="Z10" s="17">
        <v>0.27463110836593302</v>
      </c>
      <c r="AA10" s="17">
        <v>0.45476163290320598</v>
      </c>
      <c r="AB10" s="17">
        <v>0.40045388509345797</v>
      </c>
      <c r="AC10" s="17">
        <v>0.25043811603303001</v>
      </c>
      <c r="AD10" s="17"/>
      <c r="AE10" s="17">
        <v>0.34014415810489002</v>
      </c>
      <c r="AF10" s="17">
        <v>0.290891516063707</v>
      </c>
    </row>
    <row r="11" spans="2:32" ht="43" x14ac:dyDescent="0.5">
      <c r="B11" s="18" t="s">
        <v>103</v>
      </c>
      <c r="C11" s="17">
        <v>8.6789082715088894E-2</v>
      </c>
      <c r="D11" s="17">
        <v>8.5602771257278998E-2</v>
      </c>
      <c r="E11" s="17">
        <v>8.8243035528472402E-2</v>
      </c>
      <c r="F11" s="17"/>
      <c r="G11" s="17">
        <v>6.1608057518829598E-2</v>
      </c>
      <c r="H11" s="17">
        <v>0.102673985888501</v>
      </c>
      <c r="I11" s="17">
        <v>0.13274165868384299</v>
      </c>
      <c r="J11" s="17">
        <v>9.5904399132374599E-2</v>
      </c>
      <c r="K11" s="17">
        <v>9.5263184373601095E-2</v>
      </c>
      <c r="L11" s="17">
        <v>4.8563924692747097E-2</v>
      </c>
      <c r="M11" s="17"/>
      <c r="N11" s="17">
        <v>0.104527887593797</v>
      </c>
      <c r="O11" s="17">
        <v>7.6299452089891903E-2</v>
      </c>
      <c r="P11" s="17">
        <v>5.9611273618307897E-2</v>
      </c>
      <c r="Q11" s="17">
        <v>0.121802008729588</v>
      </c>
      <c r="R11" s="17">
        <v>9.6704822806779306E-2</v>
      </c>
      <c r="S11" s="17">
        <v>0.11638591668443</v>
      </c>
      <c r="T11" s="17">
        <v>7.1475004858252103E-2</v>
      </c>
      <c r="U11" s="17">
        <v>9.3253663280629506E-2</v>
      </c>
      <c r="V11" s="17">
        <v>0.109362371378479</v>
      </c>
      <c r="W11" s="17">
        <v>8.13817422420932E-2</v>
      </c>
      <c r="X11" s="17">
        <v>0.11261591230988301</v>
      </c>
      <c r="Y11" s="17">
        <v>0</v>
      </c>
      <c r="Z11" s="17">
        <v>7.4288805989692203E-2</v>
      </c>
      <c r="AA11" s="17">
        <v>9.5522981858116598E-2</v>
      </c>
      <c r="AB11" s="17">
        <v>7.0485316858091604E-2</v>
      </c>
      <c r="AC11" s="17">
        <v>6.6429084561799301E-2</v>
      </c>
      <c r="AD11" s="17"/>
      <c r="AE11" s="17">
        <v>8.0424331881970595E-2</v>
      </c>
      <c r="AF11" s="17">
        <v>8.9688889135418004E-2</v>
      </c>
    </row>
    <row r="12" spans="2:32" x14ac:dyDescent="0.5">
      <c r="B12" s="18" t="s">
        <v>76</v>
      </c>
      <c r="C12" s="19">
        <v>9.2104783170590496E-2</v>
      </c>
      <c r="D12" s="19">
        <v>5.3390072454450599E-2</v>
      </c>
      <c r="E12" s="19">
        <v>0.12941411410956499</v>
      </c>
      <c r="F12" s="19"/>
      <c r="G12" s="19">
        <v>3.9173870332258498E-2</v>
      </c>
      <c r="H12" s="19">
        <v>7.5668568466724997E-2</v>
      </c>
      <c r="I12" s="19">
        <v>6.4740405675169102E-2</v>
      </c>
      <c r="J12" s="19">
        <v>0.13303200891884201</v>
      </c>
      <c r="K12" s="19">
        <v>8.6523343859037094E-2</v>
      </c>
      <c r="L12" s="19">
        <v>0.11294063048537201</v>
      </c>
      <c r="M12" s="19"/>
      <c r="N12" s="19">
        <v>9.5248653488985799E-2</v>
      </c>
      <c r="O12" s="19">
        <v>6.3902579711642399E-2</v>
      </c>
      <c r="P12" s="19">
        <v>0.102224463501368</v>
      </c>
      <c r="Q12" s="19">
        <v>0.122544673331521</v>
      </c>
      <c r="R12" s="19">
        <v>9.6704822806779306E-2</v>
      </c>
      <c r="S12" s="19">
        <v>0.11401040856556501</v>
      </c>
      <c r="T12" s="19">
        <v>6.9247751521033699E-2</v>
      </c>
      <c r="U12" s="19">
        <v>0.21211323817708899</v>
      </c>
      <c r="V12" s="19">
        <v>0.12118835731974099</v>
      </c>
      <c r="W12" s="19">
        <v>9.3552491270737906E-2</v>
      </c>
      <c r="X12" s="19">
        <v>9.4234351509496703E-2</v>
      </c>
      <c r="Y12" s="19">
        <v>0</v>
      </c>
      <c r="Z12" s="19">
        <v>0.118719451905535</v>
      </c>
      <c r="AA12" s="19">
        <v>6.2650315745632998E-2</v>
      </c>
      <c r="AB12" s="19">
        <v>3.5200237308384799E-2</v>
      </c>
      <c r="AC12" s="19">
        <v>0.12932076171238399</v>
      </c>
      <c r="AD12" s="19"/>
      <c r="AE12" s="19">
        <v>4.8543165218751502E-2</v>
      </c>
      <c r="AF12" s="19">
        <v>0.11195163385316</v>
      </c>
    </row>
    <row r="13" spans="2:32" x14ac:dyDescent="0.5">
      <c r="B13" s="16"/>
    </row>
    <row r="14" spans="2:32" x14ac:dyDescent="0.5">
      <c r="B14" t="s">
        <v>58</v>
      </c>
    </row>
    <row r="15" spans="2:32" x14ac:dyDescent="0.5">
      <c r="B15" t="s">
        <v>59</v>
      </c>
    </row>
    <row r="17" spans="2:2" x14ac:dyDescent="0.5">
      <c r="B17"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F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113</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105</v>
      </c>
      <c r="C9" s="17">
        <v>0.89121316792810001</v>
      </c>
      <c r="D9" s="17">
        <v>0.90142108132609999</v>
      </c>
      <c r="E9" s="17">
        <v>0.88106312679862597</v>
      </c>
      <c r="F9" s="17"/>
      <c r="G9" s="17">
        <v>0.80409396205536998</v>
      </c>
      <c r="H9" s="17">
        <v>0.87288812746482203</v>
      </c>
      <c r="I9" s="17">
        <v>0.85363471914786004</v>
      </c>
      <c r="J9" s="17">
        <v>0.87572818154950205</v>
      </c>
      <c r="K9" s="17">
        <v>0.922330942159998</v>
      </c>
      <c r="L9" s="17">
        <v>0.94041887887371101</v>
      </c>
      <c r="M9" s="17"/>
      <c r="N9" s="17">
        <v>0.91327263249254498</v>
      </c>
      <c r="O9" s="17">
        <v>0.89457313695497198</v>
      </c>
      <c r="P9" s="17">
        <v>0.89049842452983896</v>
      </c>
      <c r="Q9" s="17">
        <v>0.90309822736822098</v>
      </c>
      <c r="R9" s="17">
        <v>0.90329517719322105</v>
      </c>
      <c r="S9" s="17">
        <v>0.96066899658575899</v>
      </c>
      <c r="T9" s="17">
        <v>0.86894805428119504</v>
      </c>
      <c r="U9" s="17">
        <v>0.76730326305520702</v>
      </c>
      <c r="V9" s="17">
        <v>0.89344994517503096</v>
      </c>
      <c r="W9" s="17">
        <v>0.86714927664782904</v>
      </c>
      <c r="X9" s="17">
        <v>0.88162521101758295</v>
      </c>
      <c r="Y9" s="17">
        <v>1</v>
      </c>
      <c r="Z9" s="17">
        <v>0.92834538278585699</v>
      </c>
      <c r="AA9" s="17">
        <v>0.858676845552509</v>
      </c>
      <c r="AB9" s="17">
        <v>0.88306927300910498</v>
      </c>
      <c r="AC9" s="17">
        <v>0.97063083342923695</v>
      </c>
      <c r="AD9" s="17"/>
      <c r="AE9" s="17">
        <v>0.92829617952561605</v>
      </c>
      <c r="AF9" s="17">
        <v>0.87431799670536003</v>
      </c>
    </row>
    <row r="10" spans="2:32" ht="28.7" x14ac:dyDescent="0.5">
      <c r="B10" s="18" t="s">
        <v>106</v>
      </c>
      <c r="C10" s="17">
        <v>0.88620471981223203</v>
      </c>
      <c r="D10" s="17">
        <v>0.89103825027747996</v>
      </c>
      <c r="E10" s="17">
        <v>0.88116812104188103</v>
      </c>
      <c r="F10" s="17"/>
      <c r="G10" s="17">
        <v>0.93180130040083997</v>
      </c>
      <c r="H10" s="17">
        <v>0.96603111212478299</v>
      </c>
      <c r="I10" s="17">
        <v>0.90881590029993498</v>
      </c>
      <c r="J10" s="17">
        <v>0.89790583876947805</v>
      </c>
      <c r="K10" s="17">
        <v>0.870620207773939</v>
      </c>
      <c r="L10" s="17">
        <v>0.81579897255835399</v>
      </c>
      <c r="M10" s="17"/>
      <c r="N10" s="17">
        <v>0.86208691784045799</v>
      </c>
      <c r="O10" s="17">
        <v>0.89671126316362704</v>
      </c>
      <c r="P10" s="17">
        <v>0.91524966780794703</v>
      </c>
      <c r="Q10" s="17">
        <v>0.88366690067712605</v>
      </c>
      <c r="R10" s="17">
        <v>0.89046722877284101</v>
      </c>
      <c r="S10" s="17">
        <v>0.92722881422631098</v>
      </c>
      <c r="T10" s="17">
        <v>0.83718091903131198</v>
      </c>
      <c r="U10" s="17">
        <v>0.91252240581432198</v>
      </c>
      <c r="V10" s="17">
        <v>0.863598393455836</v>
      </c>
      <c r="W10" s="17">
        <v>0.89483101130825504</v>
      </c>
      <c r="X10" s="17">
        <v>0.981399357526345</v>
      </c>
      <c r="Y10" s="17">
        <v>0.93101343514183599</v>
      </c>
      <c r="Z10" s="17">
        <v>0.87680632994294705</v>
      </c>
      <c r="AA10" s="17">
        <v>0.86904903140050005</v>
      </c>
      <c r="AB10" s="17">
        <v>0.86402473404839097</v>
      </c>
      <c r="AC10" s="17">
        <v>0.86489682342783203</v>
      </c>
      <c r="AD10" s="17"/>
      <c r="AE10" s="17">
        <v>0.89535833994178504</v>
      </c>
      <c r="AF10" s="17">
        <v>0.88203429317387605</v>
      </c>
    </row>
    <row r="11" spans="2:32" x14ac:dyDescent="0.5">
      <c r="B11" s="18" t="s">
        <v>107</v>
      </c>
      <c r="C11" s="17">
        <v>0.49233666862673903</v>
      </c>
      <c r="D11" s="17">
        <v>0.52948606000037901</v>
      </c>
      <c r="E11" s="17">
        <v>0.45674898011673798</v>
      </c>
      <c r="F11" s="17"/>
      <c r="G11" s="17">
        <v>0.445962326412779</v>
      </c>
      <c r="H11" s="17">
        <v>0.49994692335477098</v>
      </c>
      <c r="I11" s="17">
        <v>0.58785518294330597</v>
      </c>
      <c r="J11" s="17">
        <v>0.47808766580275702</v>
      </c>
      <c r="K11" s="17">
        <v>0.48207888192715198</v>
      </c>
      <c r="L11" s="17">
        <v>0.46567300352197999</v>
      </c>
      <c r="M11" s="17"/>
      <c r="N11" s="17">
        <v>0.43581814831461402</v>
      </c>
      <c r="O11" s="17">
        <v>0.44371873972210102</v>
      </c>
      <c r="P11" s="17">
        <v>0.48151077668435199</v>
      </c>
      <c r="Q11" s="17">
        <v>0.44770493340904599</v>
      </c>
      <c r="R11" s="17">
        <v>0.417478188607742</v>
      </c>
      <c r="S11" s="17">
        <v>0.60656796776119803</v>
      </c>
      <c r="T11" s="17">
        <v>0.49154189168483903</v>
      </c>
      <c r="U11" s="17">
        <v>0.49510513844915099</v>
      </c>
      <c r="V11" s="17">
        <v>0.45968429005126599</v>
      </c>
      <c r="W11" s="17">
        <v>0.54958160377274801</v>
      </c>
      <c r="X11" s="17">
        <v>0.54399231283975302</v>
      </c>
      <c r="Y11" s="17">
        <v>0.490069733780849</v>
      </c>
      <c r="Z11" s="17">
        <v>0.459161878020796</v>
      </c>
      <c r="AA11" s="17">
        <v>0.70537868832654105</v>
      </c>
      <c r="AB11" s="17">
        <v>0.48589386070811003</v>
      </c>
      <c r="AC11" s="17">
        <v>0.48260952181535099</v>
      </c>
      <c r="AD11" s="17"/>
      <c r="AE11" s="17">
        <v>0.53016618864337195</v>
      </c>
      <c r="AF11" s="17">
        <v>0.47510138512571098</v>
      </c>
    </row>
    <row r="12" spans="2:32" ht="43" x14ac:dyDescent="0.5">
      <c r="B12" s="18" t="s">
        <v>108</v>
      </c>
      <c r="C12" s="17">
        <v>0.30987106780777901</v>
      </c>
      <c r="D12" s="17">
        <v>0.38157402331644003</v>
      </c>
      <c r="E12" s="17">
        <v>0.238848510400966</v>
      </c>
      <c r="F12" s="17"/>
      <c r="G12" s="17">
        <v>0.64899083875555097</v>
      </c>
      <c r="H12" s="17">
        <v>0.59550199638415802</v>
      </c>
      <c r="I12" s="17">
        <v>0.44934212633394899</v>
      </c>
      <c r="J12" s="17">
        <v>0.34218449997203698</v>
      </c>
      <c r="K12" s="17">
        <v>0.15547441287560901</v>
      </c>
      <c r="L12" s="17">
        <v>4.0109864361584903E-2</v>
      </c>
      <c r="M12" s="17"/>
      <c r="N12" s="17">
        <v>0.23611957310812201</v>
      </c>
      <c r="O12" s="17">
        <v>0.33205939698884901</v>
      </c>
      <c r="P12" s="17">
        <v>0.178272004022793</v>
      </c>
      <c r="Q12" s="17">
        <v>0.481502729580781</v>
      </c>
      <c r="R12" s="17">
        <v>0.40970100329046499</v>
      </c>
      <c r="S12" s="17">
        <v>0.228319722692646</v>
      </c>
      <c r="T12" s="17">
        <v>0.29506872715428401</v>
      </c>
      <c r="U12" s="17">
        <v>0.28926731220157798</v>
      </c>
      <c r="V12" s="17">
        <v>0.36852932278168499</v>
      </c>
      <c r="W12" s="17">
        <v>0.341562362915108</v>
      </c>
      <c r="X12" s="17">
        <v>0.36272856919643598</v>
      </c>
      <c r="Y12" s="17">
        <v>0.63141142451973198</v>
      </c>
      <c r="Z12" s="17">
        <v>0.182571261781446</v>
      </c>
      <c r="AA12" s="17">
        <v>0.384729166612436</v>
      </c>
      <c r="AB12" s="17">
        <v>0.20076388069996001</v>
      </c>
      <c r="AC12" s="17">
        <v>0.26100183755964401</v>
      </c>
      <c r="AD12" s="17"/>
      <c r="AE12" s="17">
        <v>0.31968175106666802</v>
      </c>
      <c r="AF12" s="17">
        <v>0.30540128052971199</v>
      </c>
    </row>
    <row r="13" spans="2:32" ht="28.7" x14ac:dyDescent="0.5">
      <c r="B13" s="18" t="s">
        <v>109</v>
      </c>
      <c r="C13" s="17">
        <v>0.24104837313815</v>
      </c>
      <c r="D13" s="17">
        <v>0.25555063338232498</v>
      </c>
      <c r="E13" s="17">
        <v>0.22615648146026901</v>
      </c>
      <c r="F13" s="17"/>
      <c r="G13" s="17">
        <v>0.33004364813123799</v>
      </c>
      <c r="H13" s="17">
        <v>0.38953509887329402</v>
      </c>
      <c r="I13" s="17">
        <v>0.333583883633574</v>
      </c>
      <c r="J13" s="17">
        <v>0.21543480505811999</v>
      </c>
      <c r="K13" s="17">
        <v>0.16666131919608601</v>
      </c>
      <c r="L13" s="17">
        <v>0.14147937473068001</v>
      </c>
      <c r="M13" s="17"/>
      <c r="N13" s="17">
        <v>0.20674165946610601</v>
      </c>
      <c r="O13" s="17">
        <v>0.26325563205604902</v>
      </c>
      <c r="P13" s="17">
        <v>0.15181773544253899</v>
      </c>
      <c r="Q13" s="17">
        <v>0.23218509308187699</v>
      </c>
      <c r="R13" s="17">
        <v>0.219065542454318</v>
      </c>
      <c r="S13" s="17">
        <v>0.31040585971708601</v>
      </c>
      <c r="T13" s="17">
        <v>0.23806454839312</v>
      </c>
      <c r="U13" s="17">
        <v>0.23529923971074401</v>
      </c>
      <c r="V13" s="17">
        <v>0.35875542987291598</v>
      </c>
      <c r="W13" s="17">
        <v>0.213849556638364</v>
      </c>
      <c r="X13" s="17">
        <v>0.249816653760778</v>
      </c>
      <c r="Y13" s="17">
        <v>0.41154771444222099</v>
      </c>
      <c r="Z13" s="17">
        <v>0.19618173944975101</v>
      </c>
      <c r="AA13" s="17">
        <v>0.23460394056890299</v>
      </c>
      <c r="AB13" s="17">
        <v>0.25356887773883702</v>
      </c>
      <c r="AC13" s="17">
        <v>0.175900807099347</v>
      </c>
      <c r="AD13" s="17"/>
      <c r="AE13" s="17">
        <v>0.29096918823805201</v>
      </c>
      <c r="AF13" s="17">
        <v>0.21830424631679801</v>
      </c>
    </row>
    <row r="14" spans="2:32" ht="28.7" x14ac:dyDescent="0.5">
      <c r="B14" s="18" t="s">
        <v>110</v>
      </c>
      <c r="C14" s="17">
        <v>0.22614073853546701</v>
      </c>
      <c r="D14" s="17">
        <v>0.26409545131395901</v>
      </c>
      <c r="E14" s="17">
        <v>0.18879903675106</v>
      </c>
      <c r="F14" s="17"/>
      <c r="G14" s="17">
        <v>0.20198451597195599</v>
      </c>
      <c r="H14" s="17">
        <v>0.298054105238101</v>
      </c>
      <c r="I14" s="17">
        <v>0.28705019004336602</v>
      </c>
      <c r="J14" s="17">
        <v>0.225944797098725</v>
      </c>
      <c r="K14" s="17">
        <v>0.24841782947208901</v>
      </c>
      <c r="L14" s="17">
        <v>0.143286341026962</v>
      </c>
      <c r="M14" s="17"/>
      <c r="N14" s="17">
        <v>0.211503157589396</v>
      </c>
      <c r="O14" s="17">
        <v>0.218977556881432</v>
      </c>
      <c r="P14" s="17">
        <v>0.172402060037737</v>
      </c>
      <c r="Q14" s="17">
        <v>0.37111407200271201</v>
      </c>
      <c r="R14" s="17">
        <v>0</v>
      </c>
      <c r="S14" s="17">
        <v>0.28396235239183398</v>
      </c>
      <c r="T14" s="17">
        <v>0.118636246006877</v>
      </c>
      <c r="U14" s="17">
        <v>8.7477594185677701E-2</v>
      </c>
      <c r="V14" s="17">
        <v>0.26645703905837298</v>
      </c>
      <c r="W14" s="17">
        <v>0.21967588948535999</v>
      </c>
      <c r="X14" s="17">
        <v>0.14468265552378501</v>
      </c>
      <c r="Y14" s="17">
        <v>0.55658099251304005</v>
      </c>
      <c r="Z14" s="17">
        <v>0.21091701372031299</v>
      </c>
      <c r="AA14" s="17">
        <v>0.35770420758179899</v>
      </c>
      <c r="AB14" s="17">
        <v>0.43516444133313498</v>
      </c>
      <c r="AC14" s="17">
        <v>0.226866714554782</v>
      </c>
      <c r="AD14" s="17"/>
      <c r="AE14" s="17">
        <v>0.28176944149362998</v>
      </c>
      <c r="AF14" s="17">
        <v>0.20079607474230199</v>
      </c>
    </row>
    <row r="15" spans="2:32" x14ac:dyDescent="0.5">
      <c r="B15" s="18" t="s">
        <v>111</v>
      </c>
      <c r="C15" s="17">
        <v>3.5553201762329699E-2</v>
      </c>
      <c r="D15" s="17">
        <v>4.0614182659104901E-2</v>
      </c>
      <c r="E15" s="17">
        <v>2.9087418262528902E-2</v>
      </c>
      <c r="F15" s="17"/>
      <c r="G15" s="17">
        <v>6.8231424222861006E-2</v>
      </c>
      <c r="H15" s="17">
        <v>7.5126475586269198E-2</v>
      </c>
      <c r="I15" s="17">
        <v>5.392735066064E-2</v>
      </c>
      <c r="J15" s="17">
        <v>2.6309943060090098E-2</v>
      </c>
      <c r="K15" s="17">
        <v>2.6716397316121201E-2</v>
      </c>
      <c r="L15" s="17">
        <v>3.4440456335276702E-3</v>
      </c>
      <c r="M15" s="17"/>
      <c r="N15" s="17">
        <v>5.8509926055442599E-2</v>
      </c>
      <c r="O15" s="17">
        <v>4.3065313893859002E-2</v>
      </c>
      <c r="P15" s="17">
        <v>2.4413451924417101E-2</v>
      </c>
      <c r="Q15" s="17">
        <v>3.17987457748257E-2</v>
      </c>
      <c r="R15" s="17">
        <v>0</v>
      </c>
      <c r="S15" s="17">
        <v>0</v>
      </c>
      <c r="T15" s="17">
        <v>0</v>
      </c>
      <c r="U15" s="17">
        <v>0</v>
      </c>
      <c r="V15" s="17">
        <v>1.5204430887975301E-2</v>
      </c>
      <c r="W15" s="17">
        <v>3.5011730323242701E-2</v>
      </c>
      <c r="X15" s="17">
        <v>3.6983477306061302E-2</v>
      </c>
      <c r="Y15" s="17">
        <v>0</v>
      </c>
      <c r="Z15" s="17">
        <v>0</v>
      </c>
      <c r="AA15" s="17">
        <v>0.13830997023532399</v>
      </c>
      <c r="AB15" s="17">
        <v>3.4215648351725303E-2</v>
      </c>
      <c r="AC15" s="17">
        <v>0.12482058986894801</v>
      </c>
      <c r="AD15" s="17"/>
      <c r="AE15" s="17">
        <v>6.1579679054424699E-2</v>
      </c>
      <c r="AF15" s="17">
        <v>2.3695432632161201E-2</v>
      </c>
    </row>
    <row r="16" spans="2:32" x14ac:dyDescent="0.5">
      <c r="B16" s="18" t="s">
        <v>112</v>
      </c>
      <c r="C16" s="17">
        <v>1.30322368275347E-2</v>
      </c>
      <c r="D16" s="17">
        <v>1.1032891511105499E-2</v>
      </c>
      <c r="E16" s="17">
        <v>1.4989626834395999E-2</v>
      </c>
      <c r="F16" s="17"/>
      <c r="G16" s="17">
        <v>0</v>
      </c>
      <c r="H16" s="17">
        <v>6.09465741529006E-3</v>
      </c>
      <c r="I16" s="17">
        <v>1.33064254968256E-2</v>
      </c>
      <c r="J16" s="17">
        <v>5.1457626511007297E-3</v>
      </c>
      <c r="K16" s="17">
        <v>2.4734415654298202E-2</v>
      </c>
      <c r="L16" s="17">
        <v>1.8073324578526201E-2</v>
      </c>
      <c r="M16" s="17"/>
      <c r="N16" s="17">
        <v>0</v>
      </c>
      <c r="O16" s="17">
        <v>2.3437343159125001E-2</v>
      </c>
      <c r="P16" s="17">
        <v>3.8188006594434401E-2</v>
      </c>
      <c r="Q16" s="17">
        <v>0</v>
      </c>
      <c r="R16" s="17">
        <v>0</v>
      </c>
      <c r="S16" s="17">
        <v>0</v>
      </c>
      <c r="T16" s="17">
        <v>6.0232528834201597E-2</v>
      </c>
      <c r="U16" s="17">
        <v>0</v>
      </c>
      <c r="V16" s="17">
        <v>0</v>
      </c>
      <c r="W16" s="17">
        <v>1.42234471255524E-2</v>
      </c>
      <c r="X16" s="17">
        <v>0</v>
      </c>
      <c r="Y16" s="17">
        <v>0</v>
      </c>
      <c r="Z16" s="17">
        <v>0</v>
      </c>
      <c r="AA16" s="17">
        <v>0</v>
      </c>
      <c r="AB16" s="17">
        <v>0</v>
      </c>
      <c r="AC16" s="17">
        <v>0</v>
      </c>
      <c r="AD16" s="17"/>
      <c r="AE16" s="17">
        <v>1.01221993910489E-2</v>
      </c>
      <c r="AF16" s="17">
        <v>1.4358061744012199E-2</v>
      </c>
    </row>
    <row r="17" spans="2:32" x14ac:dyDescent="0.5">
      <c r="B17" s="18" t="s">
        <v>55</v>
      </c>
      <c r="C17" s="19">
        <v>5.7979386443295696E-3</v>
      </c>
      <c r="D17" s="19">
        <v>3.8407230195011202E-3</v>
      </c>
      <c r="E17" s="19">
        <v>7.6883298295449699E-3</v>
      </c>
      <c r="F17" s="19"/>
      <c r="G17" s="19">
        <v>0</v>
      </c>
      <c r="H17" s="19">
        <v>1.24159847098161E-2</v>
      </c>
      <c r="I17" s="19">
        <v>8.0137368257517608E-3</v>
      </c>
      <c r="J17" s="19">
        <v>5.3055267331974104E-3</v>
      </c>
      <c r="K17" s="19">
        <v>4.5465118840269303E-3</v>
      </c>
      <c r="L17" s="19">
        <v>3.8846812007669899E-3</v>
      </c>
      <c r="M17" s="19"/>
      <c r="N17" s="19">
        <v>8.8970050199860401E-3</v>
      </c>
      <c r="O17" s="19">
        <v>0</v>
      </c>
      <c r="P17" s="19">
        <v>0</v>
      </c>
      <c r="Q17" s="19">
        <v>0</v>
      </c>
      <c r="R17" s="19">
        <v>0</v>
      </c>
      <c r="S17" s="19">
        <v>0</v>
      </c>
      <c r="T17" s="19">
        <v>1.1567304913117599E-2</v>
      </c>
      <c r="U17" s="19">
        <v>4.3791444902957402E-2</v>
      </c>
      <c r="V17" s="19">
        <v>1.9516435986176701E-2</v>
      </c>
      <c r="W17" s="19">
        <v>4.7351578528150896E-3</v>
      </c>
      <c r="X17" s="19">
        <v>0</v>
      </c>
      <c r="Y17" s="19">
        <v>0</v>
      </c>
      <c r="Z17" s="19">
        <v>0</v>
      </c>
      <c r="AA17" s="19">
        <v>0</v>
      </c>
      <c r="AB17" s="19">
        <v>0</v>
      </c>
      <c r="AC17" s="19">
        <v>0</v>
      </c>
      <c r="AD17" s="19"/>
      <c r="AE17" s="19">
        <v>9.7932393596225006E-3</v>
      </c>
      <c r="AF17" s="19">
        <v>3.9776633548292903E-3</v>
      </c>
    </row>
    <row r="18" spans="2:32" x14ac:dyDescent="0.5">
      <c r="B18" s="16"/>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F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117</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43" x14ac:dyDescent="0.5">
      <c r="B9" s="18" t="s">
        <v>114</v>
      </c>
      <c r="C9" s="17">
        <v>0.20775777097533099</v>
      </c>
      <c r="D9" s="17">
        <v>0.293694409701382</v>
      </c>
      <c r="E9" s="17">
        <v>0.122765676371733</v>
      </c>
      <c r="F9" s="17"/>
      <c r="G9" s="17">
        <v>0.40969564181481899</v>
      </c>
      <c r="H9" s="17">
        <v>0.31465248826918302</v>
      </c>
      <c r="I9" s="17">
        <v>0.28297200348917001</v>
      </c>
      <c r="J9" s="17">
        <v>0.217963881526898</v>
      </c>
      <c r="K9" s="17">
        <v>0.118739008639992</v>
      </c>
      <c r="L9" s="17">
        <v>9.1411481866373198E-2</v>
      </c>
      <c r="M9" s="17"/>
      <c r="N9" s="17">
        <v>0.22466493971635901</v>
      </c>
      <c r="O9" s="17">
        <v>0.27585474927058101</v>
      </c>
      <c r="P9" s="17">
        <v>0.138729152542069</v>
      </c>
      <c r="Q9" s="17">
        <v>0.159843444449351</v>
      </c>
      <c r="R9" s="17">
        <v>0.216883434210873</v>
      </c>
      <c r="S9" s="17">
        <v>0.31171802886592898</v>
      </c>
      <c r="T9" s="17">
        <v>0.118611854953466</v>
      </c>
      <c r="U9" s="17">
        <v>0.18544114642293599</v>
      </c>
      <c r="V9" s="17">
        <v>0.15547288316096</v>
      </c>
      <c r="W9" s="17">
        <v>0.207574830298904</v>
      </c>
      <c r="X9" s="17">
        <v>0.17556299828952901</v>
      </c>
      <c r="Y9" s="17">
        <v>0.41154771444222099</v>
      </c>
      <c r="Z9" s="17">
        <v>0.20651071638841501</v>
      </c>
      <c r="AA9" s="17">
        <v>0.36833723927240603</v>
      </c>
      <c r="AB9" s="17">
        <v>0.16531259168322501</v>
      </c>
      <c r="AC9" s="17">
        <v>0.12482058986894801</v>
      </c>
      <c r="AD9" s="17"/>
      <c r="AE9" s="17">
        <v>0.27834124164863</v>
      </c>
      <c r="AF9" s="17">
        <v>0.17559965406013101</v>
      </c>
    </row>
    <row r="10" spans="2:32" ht="43" x14ac:dyDescent="0.5">
      <c r="B10" s="18" t="s">
        <v>115</v>
      </c>
      <c r="C10" s="17">
        <v>0.42390042477099699</v>
      </c>
      <c r="D10" s="17">
        <v>0.42770665783685302</v>
      </c>
      <c r="E10" s="17">
        <v>0.42183444453375901</v>
      </c>
      <c r="F10" s="17"/>
      <c r="G10" s="17">
        <v>0.376173611113091</v>
      </c>
      <c r="H10" s="17">
        <v>0.47857910722809299</v>
      </c>
      <c r="I10" s="17">
        <v>0.41846461740002899</v>
      </c>
      <c r="J10" s="17">
        <v>0.41776754277020001</v>
      </c>
      <c r="K10" s="17">
        <v>0.43924201415210301</v>
      </c>
      <c r="L10" s="17">
        <v>0.40491981402833999</v>
      </c>
      <c r="M10" s="17"/>
      <c r="N10" s="17">
        <v>0.359732454000115</v>
      </c>
      <c r="O10" s="17">
        <v>0.47876658139855399</v>
      </c>
      <c r="P10" s="17">
        <v>0.409358821071724</v>
      </c>
      <c r="Q10" s="17">
        <v>0.434719393348385</v>
      </c>
      <c r="R10" s="17">
        <v>0.27452863144843698</v>
      </c>
      <c r="S10" s="17">
        <v>0.42944953853557899</v>
      </c>
      <c r="T10" s="17">
        <v>0.431964260132085</v>
      </c>
      <c r="U10" s="17">
        <v>0.32226567437303</v>
      </c>
      <c r="V10" s="17">
        <v>0.37671911520121998</v>
      </c>
      <c r="W10" s="17">
        <v>0.451314268786007</v>
      </c>
      <c r="X10" s="17">
        <v>0.53827749713439699</v>
      </c>
      <c r="Y10" s="17">
        <v>0.30069057692254902</v>
      </c>
      <c r="Z10" s="17">
        <v>0.32607225554164598</v>
      </c>
      <c r="AA10" s="17">
        <v>0.35276576637469897</v>
      </c>
      <c r="AB10" s="17">
        <v>0.52096700803695295</v>
      </c>
      <c r="AC10" s="17">
        <v>0.437994758706654</v>
      </c>
      <c r="AD10" s="17"/>
      <c r="AE10" s="17">
        <v>0.43936252679985199</v>
      </c>
      <c r="AF10" s="17">
        <v>0.41685582806789501</v>
      </c>
    </row>
    <row r="11" spans="2:32" ht="28.7" x14ac:dyDescent="0.5">
      <c r="B11" s="18" t="s">
        <v>116</v>
      </c>
      <c r="C11" s="17">
        <v>0.35275868947983802</v>
      </c>
      <c r="D11" s="17">
        <v>0.26449530102081198</v>
      </c>
      <c r="E11" s="17">
        <v>0.43834634918811299</v>
      </c>
      <c r="F11" s="17"/>
      <c r="G11" s="17">
        <v>0.19236871165594099</v>
      </c>
      <c r="H11" s="17">
        <v>0.18819092930791101</v>
      </c>
      <c r="I11" s="17">
        <v>0.27652055591974101</v>
      </c>
      <c r="J11" s="17">
        <v>0.34824371306723101</v>
      </c>
      <c r="K11" s="17">
        <v>0.44201897720790601</v>
      </c>
      <c r="L11" s="17">
        <v>0.48498813459909001</v>
      </c>
      <c r="M11" s="17"/>
      <c r="N11" s="17">
        <v>0.39103331413737102</v>
      </c>
      <c r="O11" s="17">
        <v>0.24537866933086599</v>
      </c>
      <c r="P11" s="17">
        <v>0.43247090394898002</v>
      </c>
      <c r="Q11" s="17">
        <v>0.405437162202264</v>
      </c>
      <c r="R11" s="17">
        <v>0.50858793434069005</v>
      </c>
      <c r="S11" s="17">
        <v>0.25883243259849198</v>
      </c>
      <c r="T11" s="17">
        <v>0.42461453351475997</v>
      </c>
      <c r="U11" s="17">
        <v>0.443680912443149</v>
      </c>
      <c r="V11" s="17">
        <v>0.43656106173370002</v>
      </c>
      <c r="W11" s="17">
        <v>0.32718367510518598</v>
      </c>
      <c r="X11" s="17">
        <v>0.267199800611297</v>
      </c>
      <c r="Y11" s="17">
        <v>0.28776170863522998</v>
      </c>
      <c r="Z11" s="17">
        <v>0.43292337357451099</v>
      </c>
      <c r="AA11" s="17">
        <v>0.278896994352894</v>
      </c>
      <c r="AB11" s="17">
        <v>0.31372040027982201</v>
      </c>
      <c r="AC11" s="17">
        <v>0.437184651424397</v>
      </c>
      <c r="AD11" s="17"/>
      <c r="AE11" s="17">
        <v>0.272502992191895</v>
      </c>
      <c r="AF11" s="17">
        <v>0.38932351226168199</v>
      </c>
    </row>
    <row r="12" spans="2:32" x14ac:dyDescent="0.5">
      <c r="B12" s="18" t="s">
        <v>76</v>
      </c>
      <c r="C12" s="19">
        <v>1.55831147738331E-2</v>
      </c>
      <c r="D12" s="19">
        <v>1.41036314409533E-2</v>
      </c>
      <c r="E12" s="19">
        <v>1.7053529906393999E-2</v>
      </c>
      <c r="F12" s="19"/>
      <c r="G12" s="19">
        <v>2.1762035416148899E-2</v>
      </c>
      <c r="H12" s="19">
        <v>1.85774751948126E-2</v>
      </c>
      <c r="I12" s="19">
        <v>2.2042823191061E-2</v>
      </c>
      <c r="J12" s="19">
        <v>1.60248626356705E-2</v>
      </c>
      <c r="K12" s="19">
        <v>0</v>
      </c>
      <c r="L12" s="19">
        <v>1.8680569506196901E-2</v>
      </c>
      <c r="M12" s="19"/>
      <c r="N12" s="19">
        <v>2.4569292146154002E-2</v>
      </c>
      <c r="O12" s="19">
        <v>0</v>
      </c>
      <c r="P12" s="19">
        <v>1.9441122437226E-2</v>
      </c>
      <c r="Q12" s="19">
        <v>0</v>
      </c>
      <c r="R12" s="19">
        <v>0</v>
      </c>
      <c r="S12" s="19">
        <v>0</v>
      </c>
      <c r="T12" s="19">
        <v>2.48093513996889E-2</v>
      </c>
      <c r="U12" s="19">
        <v>4.8612266760884697E-2</v>
      </c>
      <c r="V12" s="19">
        <v>3.1246939904119801E-2</v>
      </c>
      <c r="W12" s="19">
        <v>1.39272258099029E-2</v>
      </c>
      <c r="X12" s="19">
        <v>1.8959703964776999E-2</v>
      </c>
      <c r="Y12" s="19">
        <v>0</v>
      </c>
      <c r="Z12" s="19">
        <v>3.44936544954281E-2</v>
      </c>
      <c r="AA12" s="19">
        <v>0</v>
      </c>
      <c r="AB12" s="19">
        <v>0</v>
      </c>
      <c r="AC12" s="19">
        <v>0</v>
      </c>
      <c r="AD12" s="19"/>
      <c r="AE12" s="19">
        <v>9.7932393596225006E-3</v>
      </c>
      <c r="AF12" s="19">
        <v>1.8221005610292999E-2</v>
      </c>
    </row>
    <row r="13" spans="2:32" x14ac:dyDescent="0.5">
      <c r="B13" s="16"/>
    </row>
    <row r="14" spans="2:32" x14ac:dyDescent="0.5">
      <c r="B14" t="s">
        <v>58</v>
      </c>
    </row>
    <row r="15" spans="2:32" x14ac:dyDescent="0.5">
      <c r="B15" t="s">
        <v>59</v>
      </c>
    </row>
    <row r="17" spans="2:2" x14ac:dyDescent="0.5">
      <c r="B17"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F28"/>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132</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118</v>
      </c>
      <c r="C9" s="17">
        <v>0.84013629922126198</v>
      </c>
      <c r="D9" s="17">
        <v>0.84092710767622503</v>
      </c>
      <c r="E9" s="17">
        <v>0.83878960964430505</v>
      </c>
      <c r="F9" s="17"/>
      <c r="G9" s="17">
        <v>0.83965724066017899</v>
      </c>
      <c r="H9" s="17">
        <v>0.82290696362826199</v>
      </c>
      <c r="I9" s="17">
        <v>0.82397674135059995</v>
      </c>
      <c r="J9" s="17">
        <v>0.83496018759357504</v>
      </c>
      <c r="K9" s="17">
        <v>0.84192877468407901</v>
      </c>
      <c r="L9" s="17">
        <v>0.86131656161515002</v>
      </c>
      <c r="M9" s="17"/>
      <c r="N9" s="17">
        <v>0.83638304997478496</v>
      </c>
      <c r="O9" s="17">
        <v>0.86578277252825298</v>
      </c>
      <c r="P9" s="17">
        <v>0.81647558900976502</v>
      </c>
      <c r="Q9" s="17">
        <v>0.96876283666458696</v>
      </c>
      <c r="R9" s="17">
        <v>1</v>
      </c>
      <c r="S9" s="17">
        <v>0.80295657475802495</v>
      </c>
      <c r="T9" s="17">
        <v>0.81682688351991095</v>
      </c>
      <c r="U9" s="17">
        <v>0.86313803436879499</v>
      </c>
      <c r="V9" s="17">
        <v>0.86185884056820095</v>
      </c>
      <c r="W9" s="17">
        <v>0.81443603352480198</v>
      </c>
      <c r="X9" s="17">
        <v>0.80043989434468299</v>
      </c>
      <c r="Y9" s="17">
        <v>0.85496672192918099</v>
      </c>
      <c r="Z9" s="17">
        <v>0.82826093900049302</v>
      </c>
      <c r="AA9" s="17">
        <v>0.83029447599648898</v>
      </c>
      <c r="AB9" s="17">
        <v>0.77415982549990103</v>
      </c>
      <c r="AC9" s="17">
        <v>0.95113752458077205</v>
      </c>
      <c r="AD9" s="17"/>
      <c r="AE9" s="17">
        <v>0.83504669933454401</v>
      </c>
      <c r="AF9" s="17">
        <v>0.84245514167329005</v>
      </c>
    </row>
    <row r="10" spans="2:32" x14ac:dyDescent="0.5">
      <c r="B10" s="18" t="s">
        <v>119</v>
      </c>
      <c r="C10" s="17">
        <v>0.79209498729793304</v>
      </c>
      <c r="D10" s="17">
        <v>0.75237250568418901</v>
      </c>
      <c r="E10" s="17">
        <v>0.82925649627966103</v>
      </c>
      <c r="F10" s="17"/>
      <c r="G10" s="17">
        <v>0.781426367519517</v>
      </c>
      <c r="H10" s="17">
        <v>0.80577277657767299</v>
      </c>
      <c r="I10" s="17">
        <v>0.75662747009831299</v>
      </c>
      <c r="J10" s="17">
        <v>0.78941503187480999</v>
      </c>
      <c r="K10" s="17">
        <v>0.82881077212267995</v>
      </c>
      <c r="L10" s="17">
        <v>0.78408892899885096</v>
      </c>
      <c r="M10" s="17"/>
      <c r="N10" s="17">
        <v>0.79153561075433598</v>
      </c>
      <c r="O10" s="17">
        <v>0.81071148099958501</v>
      </c>
      <c r="P10" s="17">
        <v>0.78761276634348898</v>
      </c>
      <c r="Q10" s="17">
        <v>0.81123632931563805</v>
      </c>
      <c r="R10" s="17">
        <v>0.81653335172127295</v>
      </c>
      <c r="S10" s="17">
        <v>0.74179794975283397</v>
      </c>
      <c r="T10" s="17">
        <v>0.76321888349168898</v>
      </c>
      <c r="U10" s="17">
        <v>0.77843588165417599</v>
      </c>
      <c r="V10" s="17">
        <v>0.79207748971073999</v>
      </c>
      <c r="W10" s="17">
        <v>0.77428830889107603</v>
      </c>
      <c r="X10" s="17">
        <v>0.72732865665966695</v>
      </c>
      <c r="Y10" s="17">
        <v>0.78598015707101698</v>
      </c>
      <c r="Z10" s="17">
        <v>0.80286106149283099</v>
      </c>
      <c r="AA10" s="17">
        <v>0.79556578800755595</v>
      </c>
      <c r="AB10" s="17">
        <v>0.91885943879967202</v>
      </c>
      <c r="AC10" s="17">
        <v>0.87509177674430405</v>
      </c>
      <c r="AD10" s="17"/>
      <c r="AE10" s="17">
        <v>0.78971302639184005</v>
      </c>
      <c r="AF10" s="17">
        <v>0.79318021839488595</v>
      </c>
    </row>
    <row r="11" spans="2:32" x14ac:dyDescent="0.5">
      <c r="B11" s="18" t="s">
        <v>120</v>
      </c>
      <c r="C11" s="17">
        <v>0.71625590833382302</v>
      </c>
      <c r="D11" s="17">
        <v>0.73326727012678705</v>
      </c>
      <c r="E11" s="17">
        <v>0.69896188212760602</v>
      </c>
      <c r="F11" s="17"/>
      <c r="G11" s="17">
        <v>0.64485118301628197</v>
      </c>
      <c r="H11" s="17">
        <v>0.75367890586195696</v>
      </c>
      <c r="I11" s="17">
        <v>0.761634790049036</v>
      </c>
      <c r="J11" s="17">
        <v>0.720173681650219</v>
      </c>
      <c r="K11" s="17">
        <v>0.68792815808045604</v>
      </c>
      <c r="L11" s="17">
        <v>0.71040985575531701</v>
      </c>
      <c r="M11" s="17"/>
      <c r="N11" s="17">
        <v>0.70415234220675904</v>
      </c>
      <c r="O11" s="17">
        <v>0.78196929536781501</v>
      </c>
      <c r="P11" s="17">
        <v>0.85232037578251696</v>
      </c>
      <c r="Q11" s="17">
        <v>0.60633197128097205</v>
      </c>
      <c r="R11" s="17">
        <v>0.90329517719322105</v>
      </c>
      <c r="S11" s="17">
        <v>0.50646931912236604</v>
      </c>
      <c r="T11" s="17">
        <v>0.59915990549981402</v>
      </c>
      <c r="U11" s="17">
        <v>0.50463062081514898</v>
      </c>
      <c r="V11" s="17">
        <v>0.78286544306648298</v>
      </c>
      <c r="W11" s="17">
        <v>0.71543199269280799</v>
      </c>
      <c r="X11" s="17">
        <v>0.62896343827003598</v>
      </c>
      <c r="Y11" s="17">
        <v>0.53965265951121399</v>
      </c>
      <c r="Z11" s="17">
        <v>0.74312480483554699</v>
      </c>
      <c r="AA11" s="17">
        <v>0.82779102632310098</v>
      </c>
      <c r="AB11" s="17">
        <v>0.738284817468012</v>
      </c>
      <c r="AC11" s="17">
        <v>0.70710175001870701</v>
      </c>
      <c r="AD11" s="17"/>
      <c r="AE11" s="17">
        <v>0.74406445361026596</v>
      </c>
      <c r="AF11" s="17">
        <v>0.70358622176682695</v>
      </c>
    </row>
    <row r="12" spans="2:32" x14ac:dyDescent="0.5">
      <c r="B12" s="18" t="s">
        <v>121</v>
      </c>
      <c r="C12" s="17">
        <v>0.68549686717388902</v>
      </c>
      <c r="D12" s="17">
        <v>0.66301598218404101</v>
      </c>
      <c r="E12" s="17">
        <v>0.705799999920254</v>
      </c>
      <c r="F12" s="17"/>
      <c r="G12" s="17">
        <v>0.76967208514845697</v>
      </c>
      <c r="H12" s="17">
        <v>0.77710149464695399</v>
      </c>
      <c r="I12" s="17">
        <v>0.65005409113528601</v>
      </c>
      <c r="J12" s="17">
        <v>0.71894533883595502</v>
      </c>
      <c r="K12" s="17">
        <v>0.67343985414813601</v>
      </c>
      <c r="L12" s="17">
        <v>0.61204611606956905</v>
      </c>
      <c r="M12" s="17"/>
      <c r="N12" s="17">
        <v>0.67910575548920404</v>
      </c>
      <c r="O12" s="17">
        <v>0.68692566555400802</v>
      </c>
      <c r="P12" s="17">
        <v>0.56760393878707704</v>
      </c>
      <c r="Q12" s="17">
        <v>0.57539443276776403</v>
      </c>
      <c r="R12" s="17">
        <v>0.90329517719322105</v>
      </c>
      <c r="S12" s="17">
        <v>0.72939673849880404</v>
      </c>
      <c r="T12" s="17">
        <v>0.65251696061606701</v>
      </c>
      <c r="U12" s="17">
        <v>0.780866113714483</v>
      </c>
      <c r="V12" s="17">
        <v>0.58847184239162498</v>
      </c>
      <c r="W12" s="17">
        <v>0.73782385174896603</v>
      </c>
      <c r="X12" s="17">
        <v>0.78774093837992898</v>
      </c>
      <c r="Y12" s="17">
        <v>0.62379909192906702</v>
      </c>
      <c r="Z12" s="17">
        <v>0.71893917961297604</v>
      </c>
      <c r="AA12" s="17">
        <v>0.51947122981550597</v>
      </c>
      <c r="AB12" s="17">
        <v>0.73592958146073295</v>
      </c>
      <c r="AC12" s="17">
        <v>0.75306037179236296</v>
      </c>
      <c r="AD12" s="17"/>
      <c r="AE12" s="17">
        <v>0.708690191656553</v>
      </c>
      <c r="AF12" s="17">
        <v>0.67492989401075398</v>
      </c>
    </row>
    <row r="13" spans="2:32" x14ac:dyDescent="0.5">
      <c r="B13" s="18" t="s">
        <v>122</v>
      </c>
      <c r="C13" s="17">
        <v>0.61291757121874002</v>
      </c>
      <c r="D13" s="17">
        <v>0.55865593644449196</v>
      </c>
      <c r="E13" s="17">
        <v>0.66329943821819803</v>
      </c>
      <c r="F13" s="17"/>
      <c r="G13" s="17">
        <v>0.80141646028412705</v>
      </c>
      <c r="H13" s="17">
        <v>0.88119766077112605</v>
      </c>
      <c r="I13" s="17">
        <v>0.65233909369391896</v>
      </c>
      <c r="J13" s="17">
        <v>0.62529439250363605</v>
      </c>
      <c r="K13" s="17">
        <v>0.515492960617703</v>
      </c>
      <c r="L13" s="17">
        <v>0.43334826769711599</v>
      </c>
      <c r="M13" s="17"/>
      <c r="N13" s="17">
        <v>0.53138060968780598</v>
      </c>
      <c r="O13" s="17">
        <v>0.641446138048403</v>
      </c>
      <c r="P13" s="17">
        <v>0.49345001762985802</v>
      </c>
      <c r="Q13" s="17">
        <v>0.64225158267800697</v>
      </c>
      <c r="R13" s="17">
        <v>0.71264342013118298</v>
      </c>
      <c r="S13" s="17">
        <v>0.62258048169038405</v>
      </c>
      <c r="T13" s="17">
        <v>0.67262783946774596</v>
      </c>
      <c r="U13" s="17">
        <v>0.52207498204767</v>
      </c>
      <c r="V13" s="17">
        <v>0.60961739849525698</v>
      </c>
      <c r="W13" s="17">
        <v>0.62275831011226002</v>
      </c>
      <c r="X13" s="17">
        <v>0.64506110121020599</v>
      </c>
      <c r="Y13" s="17">
        <v>0.70105042496936398</v>
      </c>
      <c r="Z13" s="17">
        <v>0.57083915966281196</v>
      </c>
      <c r="AA13" s="17">
        <v>0.71785680812646702</v>
      </c>
      <c r="AB13" s="17">
        <v>0.72114394034700902</v>
      </c>
      <c r="AC13" s="17">
        <v>0.53920024747644901</v>
      </c>
      <c r="AD13" s="17"/>
      <c r="AE13" s="17">
        <v>0.62015052104516899</v>
      </c>
      <c r="AF13" s="17">
        <v>0.60962220979854698</v>
      </c>
    </row>
    <row r="14" spans="2:32" x14ac:dyDescent="0.5">
      <c r="B14" s="18" t="s">
        <v>123</v>
      </c>
      <c r="C14" s="17">
        <v>0.53899677366799703</v>
      </c>
      <c r="D14" s="17">
        <v>0.57602666621009802</v>
      </c>
      <c r="E14" s="17">
        <v>0.503695852309752</v>
      </c>
      <c r="F14" s="17"/>
      <c r="G14" s="17">
        <v>0.49273583510109598</v>
      </c>
      <c r="H14" s="17">
        <v>0.61227130912069005</v>
      </c>
      <c r="I14" s="17">
        <v>0.53405607187103799</v>
      </c>
      <c r="J14" s="17">
        <v>0.54852553154200601</v>
      </c>
      <c r="K14" s="17">
        <v>0.55852483541911102</v>
      </c>
      <c r="L14" s="17">
        <v>0.49582768801673899</v>
      </c>
      <c r="M14" s="17"/>
      <c r="N14" s="17">
        <v>0.52487055743225797</v>
      </c>
      <c r="O14" s="17">
        <v>0.59290189475065602</v>
      </c>
      <c r="P14" s="17">
        <v>0.53573165879047002</v>
      </c>
      <c r="Q14" s="17">
        <v>0.478569439455167</v>
      </c>
      <c r="R14" s="17">
        <v>0.49646282876241299</v>
      </c>
      <c r="S14" s="17">
        <v>0.46923699082022802</v>
      </c>
      <c r="T14" s="17">
        <v>0.51753538281106903</v>
      </c>
      <c r="U14" s="17">
        <v>0.41321642264847402</v>
      </c>
      <c r="V14" s="17">
        <v>0.57199287471919102</v>
      </c>
      <c r="W14" s="17">
        <v>0.54826295200787201</v>
      </c>
      <c r="X14" s="17">
        <v>0.46634171145770298</v>
      </c>
      <c r="Y14" s="17">
        <v>0.55277963336738101</v>
      </c>
      <c r="Z14" s="17">
        <v>0.563512430483182</v>
      </c>
      <c r="AA14" s="17">
        <v>0.43411472905300102</v>
      </c>
      <c r="AB14" s="17">
        <v>0.48422649315338601</v>
      </c>
      <c r="AC14" s="17">
        <v>0.65025596804038499</v>
      </c>
      <c r="AD14" s="17"/>
      <c r="AE14" s="17">
        <v>0.627723867118546</v>
      </c>
      <c r="AF14" s="17">
        <v>0.49857234826767499</v>
      </c>
    </row>
    <row r="15" spans="2:32" x14ac:dyDescent="0.5">
      <c r="B15" s="18" t="s">
        <v>124</v>
      </c>
      <c r="C15" s="17">
        <v>0.458501889052776</v>
      </c>
      <c r="D15" s="17">
        <v>0.52969590089696705</v>
      </c>
      <c r="E15" s="17">
        <v>0.388515304270518</v>
      </c>
      <c r="F15" s="17"/>
      <c r="G15" s="17">
        <v>0.75392198823089895</v>
      </c>
      <c r="H15" s="17">
        <v>0.80179210544250901</v>
      </c>
      <c r="I15" s="17">
        <v>0.54678646710272205</v>
      </c>
      <c r="J15" s="17">
        <v>0.451802292768059</v>
      </c>
      <c r="K15" s="17">
        <v>0.37459654795242597</v>
      </c>
      <c r="L15" s="17">
        <v>0.174945972126894</v>
      </c>
      <c r="M15" s="17"/>
      <c r="N15" s="17">
        <v>0.37787075179159602</v>
      </c>
      <c r="O15" s="17">
        <v>0.53576506338837604</v>
      </c>
      <c r="P15" s="17">
        <v>0.45474131869526302</v>
      </c>
      <c r="Q15" s="17">
        <v>0.51707005522018101</v>
      </c>
      <c r="R15" s="17">
        <v>0.51923377451762398</v>
      </c>
      <c r="S15" s="17">
        <v>0.31025179658798102</v>
      </c>
      <c r="T15" s="17">
        <v>0.40023010305666001</v>
      </c>
      <c r="U15" s="17">
        <v>0.42061835253935898</v>
      </c>
      <c r="V15" s="17">
        <v>0.47608294984093602</v>
      </c>
      <c r="W15" s="17">
        <v>0.47138701848799802</v>
      </c>
      <c r="X15" s="17">
        <v>0.48996324907234001</v>
      </c>
      <c r="Y15" s="17">
        <v>0.63697506123497405</v>
      </c>
      <c r="Z15" s="17">
        <v>0.391613215914488</v>
      </c>
      <c r="AA15" s="17">
        <v>0.53475909440852498</v>
      </c>
      <c r="AB15" s="17">
        <v>0.50087057513549804</v>
      </c>
      <c r="AC15" s="17">
        <v>0.32727695969960302</v>
      </c>
      <c r="AD15" s="17"/>
      <c r="AE15" s="17">
        <v>0.51546688525975703</v>
      </c>
      <c r="AF15" s="17">
        <v>0.43254840460913002</v>
      </c>
    </row>
    <row r="16" spans="2:32" x14ac:dyDescent="0.5">
      <c r="B16" s="18" t="s">
        <v>125</v>
      </c>
      <c r="C16" s="17">
        <v>0.43445655297630098</v>
      </c>
      <c r="D16" s="17">
        <v>0.46748926696335602</v>
      </c>
      <c r="E16" s="17">
        <v>0.40082105268761498</v>
      </c>
      <c r="F16" s="17"/>
      <c r="G16" s="17">
        <v>0.82606597873146903</v>
      </c>
      <c r="H16" s="17">
        <v>0.66299413946053998</v>
      </c>
      <c r="I16" s="17">
        <v>0.53091809301450799</v>
      </c>
      <c r="J16" s="17">
        <v>0.44947425474908997</v>
      </c>
      <c r="K16" s="17">
        <v>0.37432524721244498</v>
      </c>
      <c r="L16" s="17">
        <v>0.14945801252664301</v>
      </c>
      <c r="M16" s="17"/>
      <c r="N16" s="17">
        <v>0.41043095127793899</v>
      </c>
      <c r="O16" s="17">
        <v>0.49280133332540899</v>
      </c>
      <c r="P16" s="17">
        <v>0.29054588121448099</v>
      </c>
      <c r="Q16" s="17">
        <v>0.42138498386227902</v>
      </c>
      <c r="R16" s="17">
        <v>0.40970100329046499</v>
      </c>
      <c r="S16" s="17">
        <v>0.43315806908438498</v>
      </c>
      <c r="T16" s="17">
        <v>0.29070310707414498</v>
      </c>
      <c r="U16" s="17">
        <v>0.47609705650844297</v>
      </c>
      <c r="V16" s="17">
        <v>0.51717071743613996</v>
      </c>
      <c r="W16" s="17">
        <v>0.446603844636419</v>
      </c>
      <c r="X16" s="17">
        <v>0.43020323244242498</v>
      </c>
      <c r="Y16" s="17">
        <v>0.71451828608687895</v>
      </c>
      <c r="Z16" s="17">
        <v>0.37706760181280502</v>
      </c>
      <c r="AA16" s="17">
        <v>0.47168089376779299</v>
      </c>
      <c r="AB16" s="17">
        <v>0.46917307332890101</v>
      </c>
      <c r="AC16" s="17">
        <v>0.35768305601113998</v>
      </c>
      <c r="AD16" s="17"/>
      <c r="AE16" s="17">
        <v>0.452907925712979</v>
      </c>
      <c r="AF16" s="17">
        <v>0.42605003235536898</v>
      </c>
    </row>
    <row r="17" spans="2:32" x14ac:dyDescent="0.5">
      <c r="B17" s="18" t="s">
        <v>126</v>
      </c>
      <c r="C17" s="17">
        <v>0.41707401770485802</v>
      </c>
      <c r="D17" s="17">
        <v>0.46548218131830299</v>
      </c>
      <c r="E17" s="17">
        <v>0.37045687829407797</v>
      </c>
      <c r="F17" s="17"/>
      <c r="G17" s="17">
        <v>0.462778344921281</v>
      </c>
      <c r="H17" s="17">
        <v>0.48721466633342497</v>
      </c>
      <c r="I17" s="17">
        <v>0.435899763422326</v>
      </c>
      <c r="J17" s="17">
        <v>0.50742285390775599</v>
      </c>
      <c r="K17" s="17">
        <v>0.38423160818798302</v>
      </c>
      <c r="L17" s="17">
        <v>0.31682606750832298</v>
      </c>
      <c r="M17" s="17"/>
      <c r="N17" s="17">
        <v>0.39527821216045</v>
      </c>
      <c r="O17" s="17">
        <v>0.46491098906171302</v>
      </c>
      <c r="P17" s="17">
        <v>0.47246175008185498</v>
      </c>
      <c r="Q17" s="17">
        <v>0.320825925044534</v>
      </c>
      <c r="R17" s="17">
        <v>0.53770456257507304</v>
      </c>
      <c r="S17" s="17">
        <v>0.34941598920852701</v>
      </c>
      <c r="T17" s="17">
        <v>0.41682663764501299</v>
      </c>
      <c r="U17" s="17">
        <v>0.19156169193863501</v>
      </c>
      <c r="V17" s="17">
        <v>0.38819199942134303</v>
      </c>
      <c r="W17" s="17">
        <v>0.41399370785817702</v>
      </c>
      <c r="X17" s="17">
        <v>0.39873023503325</v>
      </c>
      <c r="Y17" s="17">
        <v>0.54837977812452099</v>
      </c>
      <c r="Z17" s="17">
        <v>0.38360385140394998</v>
      </c>
      <c r="AA17" s="17">
        <v>0.49997648554704999</v>
      </c>
      <c r="AB17" s="17">
        <v>0.40869209195963002</v>
      </c>
      <c r="AC17" s="17">
        <v>0.53883895119207703</v>
      </c>
      <c r="AD17" s="17"/>
      <c r="AE17" s="17">
        <v>0.50813029393721199</v>
      </c>
      <c r="AF17" s="17">
        <v>0.37558840713611502</v>
      </c>
    </row>
    <row r="18" spans="2:32" x14ac:dyDescent="0.5">
      <c r="B18" s="18" t="s">
        <v>127</v>
      </c>
      <c r="C18" s="17">
        <v>0.35721716219793398</v>
      </c>
      <c r="D18" s="17">
        <v>0.42986271395035902</v>
      </c>
      <c r="E18" s="17">
        <v>0.28546972028338902</v>
      </c>
      <c r="F18" s="17"/>
      <c r="G18" s="17">
        <v>0.57862172068103901</v>
      </c>
      <c r="H18" s="17">
        <v>0.59664628651212304</v>
      </c>
      <c r="I18" s="17">
        <v>0.47016512683461198</v>
      </c>
      <c r="J18" s="17">
        <v>0.39019129666623797</v>
      </c>
      <c r="K18" s="17">
        <v>0.21661874452194599</v>
      </c>
      <c r="L18" s="17">
        <v>0.15855387819025701</v>
      </c>
      <c r="M18" s="17"/>
      <c r="N18" s="17">
        <v>0.300484392695402</v>
      </c>
      <c r="O18" s="17">
        <v>0.407398738064643</v>
      </c>
      <c r="P18" s="17">
        <v>0.19261024667445301</v>
      </c>
      <c r="Q18" s="17">
        <v>0.57252192286610404</v>
      </c>
      <c r="R18" s="17">
        <v>0.50210566839948301</v>
      </c>
      <c r="S18" s="17">
        <v>0.30918361508327702</v>
      </c>
      <c r="T18" s="17">
        <v>0.24761271315671801</v>
      </c>
      <c r="U18" s="17">
        <v>0.38309642711105901</v>
      </c>
      <c r="V18" s="17">
        <v>0.34319831750412899</v>
      </c>
      <c r="W18" s="17">
        <v>0.390722804072624</v>
      </c>
      <c r="X18" s="17">
        <v>0.34696675330818699</v>
      </c>
      <c r="Y18" s="17">
        <v>0.630859240283558</v>
      </c>
      <c r="Z18" s="17">
        <v>0.32944189019095299</v>
      </c>
      <c r="AA18" s="17">
        <v>0.44653984680036302</v>
      </c>
      <c r="AB18" s="17">
        <v>0.33969777653523098</v>
      </c>
      <c r="AC18" s="17">
        <v>0.32555130540226102</v>
      </c>
      <c r="AD18" s="17"/>
      <c r="AE18" s="17">
        <v>0.35637062797951202</v>
      </c>
      <c r="AF18" s="17">
        <v>0.35760284663805902</v>
      </c>
    </row>
    <row r="19" spans="2:32" x14ac:dyDescent="0.5">
      <c r="B19" s="18" t="s">
        <v>128</v>
      </c>
      <c r="C19" s="17">
        <v>0.34340098793324803</v>
      </c>
      <c r="D19" s="17">
        <v>0.35068044410207</v>
      </c>
      <c r="E19" s="17">
        <v>0.33402022708520401</v>
      </c>
      <c r="F19" s="17"/>
      <c r="G19" s="17">
        <v>0.54805868757710896</v>
      </c>
      <c r="H19" s="17">
        <v>0.481326115538877</v>
      </c>
      <c r="I19" s="17">
        <v>0.35446237371259098</v>
      </c>
      <c r="J19" s="17">
        <v>0.31901439224550698</v>
      </c>
      <c r="K19" s="17">
        <v>0.32757653926105701</v>
      </c>
      <c r="L19" s="17">
        <v>0.21555998473219201</v>
      </c>
      <c r="M19" s="17"/>
      <c r="N19" s="17">
        <v>0.36605609975605802</v>
      </c>
      <c r="O19" s="17">
        <v>0.39300818075931898</v>
      </c>
      <c r="P19" s="17">
        <v>0.35115773618054102</v>
      </c>
      <c r="Q19" s="17">
        <v>0.267123107207488</v>
      </c>
      <c r="R19" s="17">
        <v>0.524876614154694</v>
      </c>
      <c r="S19" s="17">
        <v>0.24482301591775099</v>
      </c>
      <c r="T19" s="17">
        <v>0.34796638014880099</v>
      </c>
      <c r="U19" s="17">
        <v>0.32936326964906698</v>
      </c>
      <c r="V19" s="17">
        <v>0.34407391659259801</v>
      </c>
      <c r="W19" s="17">
        <v>0.318647481645492</v>
      </c>
      <c r="X19" s="17">
        <v>0.364044052805721</v>
      </c>
      <c r="Y19" s="17">
        <v>0.56242485966156797</v>
      </c>
      <c r="Z19" s="17">
        <v>0.25759016951983499</v>
      </c>
      <c r="AA19" s="17">
        <v>0.30363007212660997</v>
      </c>
      <c r="AB19" s="17">
        <v>0.33361914398136699</v>
      </c>
      <c r="AC19" s="17">
        <v>0.30213472709810502</v>
      </c>
      <c r="AD19" s="17"/>
      <c r="AE19" s="17">
        <v>0.43263345416587301</v>
      </c>
      <c r="AF19" s="17">
        <v>0.30274631263366802</v>
      </c>
    </row>
    <row r="20" spans="2:32" x14ac:dyDescent="0.5">
      <c r="B20" s="18" t="s">
        <v>129</v>
      </c>
      <c r="C20" s="17">
        <v>0.18465043332738099</v>
      </c>
      <c r="D20" s="17">
        <v>0.25289405221934003</v>
      </c>
      <c r="E20" s="17">
        <v>0.120168162288151</v>
      </c>
      <c r="F20" s="17"/>
      <c r="G20" s="17">
        <v>0.103536098366471</v>
      </c>
      <c r="H20" s="17">
        <v>0.248284324969619</v>
      </c>
      <c r="I20" s="17">
        <v>0.20957349201522901</v>
      </c>
      <c r="J20" s="17">
        <v>0.279688042567318</v>
      </c>
      <c r="K20" s="17">
        <v>0.1624931341883</v>
      </c>
      <c r="L20" s="17">
        <v>0.117008301004034</v>
      </c>
      <c r="M20" s="17"/>
      <c r="N20" s="17">
        <v>0.227827624459425</v>
      </c>
      <c r="O20" s="17">
        <v>0.19695152536188201</v>
      </c>
      <c r="P20" s="17">
        <v>0.14023881071898101</v>
      </c>
      <c r="Q20" s="17">
        <v>9.4771801820037901E-2</v>
      </c>
      <c r="R20" s="17">
        <v>0.30364525968282102</v>
      </c>
      <c r="S20" s="17">
        <v>0.12590268545066899</v>
      </c>
      <c r="T20" s="17">
        <v>0.16011056923737901</v>
      </c>
      <c r="U20" s="17">
        <v>0</v>
      </c>
      <c r="V20" s="17">
        <v>0.13637108401273201</v>
      </c>
      <c r="W20" s="17">
        <v>0.21460985901878099</v>
      </c>
      <c r="X20" s="17">
        <v>7.3656167993748495E-2</v>
      </c>
      <c r="Y20" s="17">
        <v>0.25228723483646698</v>
      </c>
      <c r="Z20" s="17">
        <v>0.20357268228155301</v>
      </c>
      <c r="AA20" s="17">
        <v>0.288004947782391</v>
      </c>
      <c r="AB20" s="17">
        <v>0.22250570480456999</v>
      </c>
      <c r="AC20" s="17">
        <v>0.202826167133351</v>
      </c>
      <c r="AD20" s="17"/>
      <c r="AE20" s="17">
        <v>0.27846271520076299</v>
      </c>
      <c r="AF20" s="17">
        <v>0.14190917535595601</v>
      </c>
    </row>
    <row r="21" spans="2:32" ht="28.7" x14ac:dyDescent="0.5">
      <c r="B21" s="18" t="s">
        <v>130</v>
      </c>
      <c r="C21" s="17">
        <v>5.6655855420942501E-2</v>
      </c>
      <c r="D21" s="17">
        <v>9.4440112320458902E-2</v>
      </c>
      <c r="E21" s="17">
        <v>2.07854757194855E-2</v>
      </c>
      <c r="F21" s="17"/>
      <c r="G21" s="17">
        <v>9.6145383494325803E-2</v>
      </c>
      <c r="H21" s="17">
        <v>0.10736334604818901</v>
      </c>
      <c r="I21" s="17">
        <v>0.107395054181446</v>
      </c>
      <c r="J21" s="17">
        <v>5.1150425500796799E-2</v>
      </c>
      <c r="K21" s="17">
        <v>2.4222115176398499E-2</v>
      </c>
      <c r="L21" s="17">
        <v>1.16133003637756E-2</v>
      </c>
      <c r="M21" s="17"/>
      <c r="N21" s="17">
        <v>4.2477409455508201E-2</v>
      </c>
      <c r="O21" s="17">
        <v>7.8936952474849206E-2</v>
      </c>
      <c r="P21" s="17">
        <v>4.3292349625600003E-2</v>
      </c>
      <c r="Q21" s="17">
        <v>0</v>
      </c>
      <c r="R21" s="17">
        <v>0.107350662983714</v>
      </c>
      <c r="S21" s="17">
        <v>0</v>
      </c>
      <c r="T21" s="17">
        <v>2.8082948951433099E-2</v>
      </c>
      <c r="U21" s="17">
        <v>0</v>
      </c>
      <c r="V21" s="17">
        <v>5.9735326444840003E-2</v>
      </c>
      <c r="W21" s="17">
        <v>9.6064162137786693E-2</v>
      </c>
      <c r="X21" s="17">
        <v>2.6696038828111401E-2</v>
      </c>
      <c r="Y21" s="17">
        <v>0</v>
      </c>
      <c r="Z21" s="17">
        <v>6.9121629702896106E-2</v>
      </c>
      <c r="AA21" s="17">
        <v>4.54824005392655E-2</v>
      </c>
      <c r="AB21" s="17">
        <v>3.51123666898982E-2</v>
      </c>
      <c r="AC21" s="17">
        <v>0</v>
      </c>
      <c r="AD21" s="17"/>
      <c r="AE21" s="17">
        <v>9.4459955287195696E-2</v>
      </c>
      <c r="AF21" s="17">
        <v>3.9432153444032399E-2</v>
      </c>
    </row>
    <row r="22" spans="2:32" ht="28.7" x14ac:dyDescent="0.5">
      <c r="B22" s="18" t="s">
        <v>131</v>
      </c>
      <c r="C22" s="17">
        <v>3.5376745354874499E-2</v>
      </c>
      <c r="D22" s="17">
        <v>6.2151695819724101E-2</v>
      </c>
      <c r="E22" s="17">
        <v>9.9403654346025706E-3</v>
      </c>
      <c r="F22" s="17"/>
      <c r="G22" s="17">
        <v>3.8189644723308297E-2</v>
      </c>
      <c r="H22" s="17">
        <v>5.0984529788848897E-2</v>
      </c>
      <c r="I22" s="17">
        <v>9.1131855517149599E-2</v>
      </c>
      <c r="J22" s="17">
        <v>3.4600237981661001E-2</v>
      </c>
      <c r="K22" s="17">
        <v>1.7952793474401901E-2</v>
      </c>
      <c r="L22" s="17">
        <v>6.5544653516813704E-3</v>
      </c>
      <c r="M22" s="17"/>
      <c r="N22" s="17">
        <v>4.07327458855192E-2</v>
      </c>
      <c r="O22" s="17">
        <v>4.74081084648591E-2</v>
      </c>
      <c r="P22" s="17">
        <v>1.8878897701182899E-2</v>
      </c>
      <c r="Q22" s="17">
        <v>0</v>
      </c>
      <c r="R22" s="17">
        <v>0</v>
      </c>
      <c r="S22" s="17">
        <v>4.76820768450529E-2</v>
      </c>
      <c r="T22" s="17">
        <v>2.6233420804990502E-2</v>
      </c>
      <c r="U22" s="17">
        <v>0</v>
      </c>
      <c r="V22" s="17">
        <v>2.7323891231928899E-2</v>
      </c>
      <c r="W22" s="17">
        <v>5.2166877074855102E-2</v>
      </c>
      <c r="X22" s="17">
        <v>2.0797756190332001E-2</v>
      </c>
      <c r="Y22" s="17">
        <v>8.6134351929294001E-2</v>
      </c>
      <c r="Z22" s="17">
        <v>1.55108382984718E-2</v>
      </c>
      <c r="AA22" s="17">
        <v>7.1158698644307697E-2</v>
      </c>
      <c r="AB22" s="17">
        <v>0</v>
      </c>
      <c r="AC22" s="17">
        <v>0</v>
      </c>
      <c r="AD22" s="17"/>
      <c r="AE22" s="17">
        <v>6.5439226029580702E-2</v>
      </c>
      <c r="AF22" s="17">
        <v>2.16801566340841E-2</v>
      </c>
    </row>
    <row r="23" spans="2:32" x14ac:dyDescent="0.5">
      <c r="B23" s="18" t="s">
        <v>55</v>
      </c>
      <c r="C23" s="19">
        <v>2.4075350096668401E-2</v>
      </c>
      <c r="D23" s="19">
        <v>1.7677958000465298E-2</v>
      </c>
      <c r="E23" s="19">
        <v>3.0273279464428201E-2</v>
      </c>
      <c r="F23" s="19"/>
      <c r="G23" s="19">
        <v>0</v>
      </c>
      <c r="H23" s="19">
        <v>0</v>
      </c>
      <c r="I23" s="19">
        <v>1.49314604860933E-2</v>
      </c>
      <c r="J23" s="19">
        <v>4.1217696652607799E-2</v>
      </c>
      <c r="K23" s="19">
        <v>2.4638838032197598E-2</v>
      </c>
      <c r="L23" s="19">
        <v>3.9967103495007497E-2</v>
      </c>
      <c r="M23" s="19"/>
      <c r="N23" s="19">
        <v>5.72943742977092E-2</v>
      </c>
      <c r="O23" s="19">
        <v>1.1389110590589099E-2</v>
      </c>
      <c r="P23" s="19">
        <v>0</v>
      </c>
      <c r="Q23" s="19">
        <v>0</v>
      </c>
      <c r="R23" s="19">
        <v>0</v>
      </c>
      <c r="S23" s="19">
        <v>0</v>
      </c>
      <c r="T23" s="19">
        <v>6.9870314646997098E-2</v>
      </c>
      <c r="U23" s="19">
        <v>3.7591816759164398E-2</v>
      </c>
      <c r="V23" s="19">
        <v>3.8960947130264198E-2</v>
      </c>
      <c r="W23" s="19">
        <v>2.2386707152018698E-2</v>
      </c>
      <c r="X23" s="19">
        <v>0</v>
      </c>
      <c r="Y23" s="19">
        <v>0</v>
      </c>
      <c r="Z23" s="19">
        <v>0</v>
      </c>
      <c r="AA23" s="19">
        <v>0</v>
      </c>
      <c r="AB23" s="19">
        <v>0</v>
      </c>
      <c r="AC23" s="19">
        <v>0</v>
      </c>
      <c r="AD23" s="19"/>
      <c r="AE23" s="19">
        <v>2.2086375015088401E-2</v>
      </c>
      <c r="AF23" s="19">
        <v>2.4981535250284799E-2</v>
      </c>
    </row>
    <row r="24" spans="2:32" x14ac:dyDescent="0.5">
      <c r="B24" s="16"/>
    </row>
    <row r="25" spans="2:32" x14ac:dyDescent="0.5">
      <c r="B25" t="s">
        <v>58</v>
      </c>
    </row>
    <row r="26" spans="2:32" x14ac:dyDescent="0.5">
      <c r="B26" t="s">
        <v>59</v>
      </c>
    </row>
    <row r="28" spans="2:32" x14ac:dyDescent="0.5">
      <c r="B28"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F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6" width="20.703125" customWidth="1"/>
  </cols>
  <sheetData>
    <row r="2" spans="2:6" ht="40" customHeight="1" x14ac:dyDescent="0.5">
      <c r="D2" s="30" t="s">
        <v>143</v>
      </c>
      <c r="E2" s="26"/>
      <c r="F2" s="26"/>
    </row>
    <row r="6" spans="2:6" ht="50" customHeight="1" x14ac:dyDescent="0.5">
      <c r="B6" s="20" t="s">
        <v>15</v>
      </c>
      <c r="C6" s="20" t="s">
        <v>133</v>
      </c>
      <c r="D6" s="20" t="s">
        <v>134</v>
      </c>
      <c r="E6" s="20" t="s">
        <v>135</v>
      </c>
    </row>
    <row r="7" spans="2:6" x14ac:dyDescent="0.5">
      <c r="B7" s="18" t="s">
        <v>136</v>
      </c>
      <c r="C7" s="17">
        <v>0.25480607722031001</v>
      </c>
      <c r="D7" s="17">
        <v>0.25516001132765598</v>
      </c>
      <c r="E7" s="17">
        <v>7.9949333459106195E-2</v>
      </c>
    </row>
    <row r="8" spans="2:6" x14ac:dyDescent="0.5">
      <c r="B8" s="18" t="s">
        <v>137</v>
      </c>
      <c r="C8" s="17">
        <v>0.44941401001909997</v>
      </c>
      <c r="D8" s="17">
        <v>0.473258820207414</v>
      </c>
      <c r="E8" s="17">
        <v>0.38704060485253</v>
      </c>
    </row>
    <row r="9" spans="2:6" ht="28.7" x14ac:dyDescent="0.5">
      <c r="B9" s="18" t="s">
        <v>138</v>
      </c>
      <c r="C9" s="17">
        <v>0.164016875359143</v>
      </c>
      <c r="D9" s="17">
        <v>0.13417426435982999</v>
      </c>
      <c r="E9" s="17">
        <v>0.26308626903641502</v>
      </c>
    </row>
    <row r="10" spans="2:6" x14ac:dyDescent="0.5">
      <c r="B10" s="18" t="s">
        <v>139</v>
      </c>
      <c r="C10" s="17">
        <v>7.18243529347177E-2</v>
      </c>
      <c r="D10" s="17">
        <v>0.107552853872739</v>
      </c>
      <c r="E10" s="17">
        <v>0.15036619978844001</v>
      </c>
    </row>
    <row r="11" spans="2:6" x14ac:dyDescent="0.5">
      <c r="B11" s="18" t="s">
        <v>140</v>
      </c>
      <c r="C11" s="17">
        <v>2.2190300101927098E-2</v>
      </c>
      <c r="D11" s="17">
        <v>2.3074009369107799E-2</v>
      </c>
      <c r="E11" s="17">
        <v>3.9390624853003903E-2</v>
      </c>
    </row>
    <row r="12" spans="2:6" x14ac:dyDescent="0.5">
      <c r="B12" s="18" t="s">
        <v>76</v>
      </c>
      <c r="C12" s="17">
        <v>3.7748384364801803E-2</v>
      </c>
      <c r="D12" s="17">
        <v>6.7800408632533501E-3</v>
      </c>
      <c r="E12" s="17">
        <v>8.0166968010505504E-2</v>
      </c>
    </row>
    <row r="13" spans="2:6" x14ac:dyDescent="0.5">
      <c r="B13" s="23" t="s">
        <v>141</v>
      </c>
      <c r="C13" s="21">
        <v>0.70422008723940999</v>
      </c>
      <c r="D13" s="21">
        <v>0.72841883153507003</v>
      </c>
      <c r="E13" s="21">
        <v>0.46698993831163599</v>
      </c>
    </row>
    <row r="14" spans="2:6" x14ac:dyDescent="0.5">
      <c r="B14" s="23" t="s">
        <v>142</v>
      </c>
      <c r="C14" s="21">
        <v>9.4014653036644802E-2</v>
      </c>
      <c r="D14" s="21">
        <v>0.130626863241847</v>
      </c>
      <c r="E14" s="21">
        <v>0.189756824641444</v>
      </c>
    </row>
    <row r="15" spans="2:6" x14ac:dyDescent="0.5">
      <c r="B15" s="23" t="s">
        <v>99</v>
      </c>
      <c r="C15" s="22">
        <v>0.61020543420276596</v>
      </c>
      <c r="D15" s="22">
        <v>0.59779196829322401</v>
      </c>
      <c r="E15" s="22">
        <v>0.27723311367019099</v>
      </c>
    </row>
    <row r="16" spans="2:6" x14ac:dyDescent="0.5">
      <c r="B16" s="16"/>
      <c r="C16" s="16"/>
      <c r="D16" s="16"/>
      <c r="E16" s="16"/>
    </row>
    <row r="17" spans="2:2" x14ac:dyDescent="0.5">
      <c r="B17" t="s">
        <v>58</v>
      </c>
    </row>
    <row r="18" spans="2:2" x14ac:dyDescent="0.5">
      <c r="B18" t="s">
        <v>59</v>
      </c>
    </row>
    <row r="22" spans="2:2" x14ac:dyDescent="0.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F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144</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136</v>
      </c>
      <c r="C9" s="17">
        <v>0.25516001132765598</v>
      </c>
      <c r="D9" s="17">
        <v>0.275124294755624</v>
      </c>
      <c r="E9" s="17">
        <v>0.23704038097453001</v>
      </c>
      <c r="F9" s="17"/>
      <c r="G9" s="17">
        <v>0.22418789324095201</v>
      </c>
      <c r="H9" s="17">
        <v>0.29276135510255302</v>
      </c>
      <c r="I9" s="17">
        <v>0.30387402478047398</v>
      </c>
      <c r="J9" s="17">
        <v>0.276036028519555</v>
      </c>
      <c r="K9" s="17">
        <v>0.23295137931088</v>
      </c>
      <c r="L9" s="17">
        <v>0.21879374892294501</v>
      </c>
      <c r="M9" s="17"/>
      <c r="N9" s="17">
        <v>0.28150612871660002</v>
      </c>
      <c r="O9" s="17">
        <v>0.24510988098882</v>
      </c>
      <c r="P9" s="17">
        <v>0.25829955204389399</v>
      </c>
      <c r="Q9" s="17">
        <v>0.18015225409650801</v>
      </c>
      <c r="R9" s="17">
        <v>0.107350662983714</v>
      </c>
      <c r="S9" s="17">
        <v>0.31696800728642399</v>
      </c>
      <c r="T9" s="17">
        <v>0.24348541310330399</v>
      </c>
      <c r="U9" s="17">
        <v>0.320651408195821</v>
      </c>
      <c r="V9" s="17">
        <v>0.22307506454378501</v>
      </c>
      <c r="W9" s="17">
        <v>0.26554819214159597</v>
      </c>
      <c r="X9" s="17">
        <v>0.261008625331765</v>
      </c>
      <c r="Y9" s="17">
        <v>0.405140001679197</v>
      </c>
      <c r="Z9" s="17">
        <v>0.24131678654775399</v>
      </c>
      <c r="AA9" s="17">
        <v>0.28753797035553103</v>
      </c>
      <c r="AB9" s="17">
        <v>0.26431883344848101</v>
      </c>
      <c r="AC9" s="17">
        <v>0.17447463196768401</v>
      </c>
      <c r="AD9" s="17"/>
      <c r="AE9" s="17">
        <v>0.26190079022167401</v>
      </c>
      <c r="AF9" s="17">
        <v>0.25208888499020699</v>
      </c>
    </row>
    <row r="10" spans="2:32" x14ac:dyDescent="0.5">
      <c r="B10" s="18" t="s">
        <v>137</v>
      </c>
      <c r="C10" s="17">
        <v>0.473258820207414</v>
      </c>
      <c r="D10" s="17">
        <v>0.46862308699487898</v>
      </c>
      <c r="E10" s="17">
        <v>0.47767204698182097</v>
      </c>
      <c r="F10" s="17"/>
      <c r="G10" s="17">
        <v>0.43330286468067902</v>
      </c>
      <c r="H10" s="17">
        <v>0.46440373200722301</v>
      </c>
      <c r="I10" s="17">
        <v>0.45141231079573202</v>
      </c>
      <c r="J10" s="17">
        <v>0.430253734008961</v>
      </c>
      <c r="K10" s="17">
        <v>0.47247736895019499</v>
      </c>
      <c r="L10" s="17">
        <v>0.53173611849533198</v>
      </c>
      <c r="M10" s="17"/>
      <c r="N10" s="17">
        <v>0.47172647397321699</v>
      </c>
      <c r="O10" s="17">
        <v>0.47995556727505301</v>
      </c>
      <c r="P10" s="17">
        <v>0.39119867676716102</v>
      </c>
      <c r="Q10" s="17">
        <v>0.52739559973083605</v>
      </c>
      <c r="R10" s="17">
        <v>0.485816988585479</v>
      </c>
      <c r="S10" s="17">
        <v>0.45603555699321402</v>
      </c>
      <c r="T10" s="17">
        <v>0.47016499859355398</v>
      </c>
      <c r="U10" s="17">
        <v>0.54725853275090897</v>
      </c>
      <c r="V10" s="17">
        <v>0.43871385465920698</v>
      </c>
      <c r="W10" s="17">
        <v>0.45726847146205701</v>
      </c>
      <c r="X10" s="17">
        <v>0.50331927289694101</v>
      </c>
      <c r="Y10" s="17">
        <v>0.38084015539181998</v>
      </c>
      <c r="Z10" s="17">
        <v>0.47788376192830601</v>
      </c>
      <c r="AA10" s="17">
        <v>0.51229039960506095</v>
      </c>
      <c r="AB10" s="17">
        <v>0.56084835576840297</v>
      </c>
      <c r="AC10" s="17">
        <v>0.56319476091543497</v>
      </c>
      <c r="AD10" s="17"/>
      <c r="AE10" s="17">
        <v>0.492728462539407</v>
      </c>
      <c r="AF10" s="17">
        <v>0.46438837180870401</v>
      </c>
    </row>
    <row r="11" spans="2:32" ht="28.7" x14ac:dyDescent="0.5">
      <c r="B11" s="18" t="s">
        <v>138</v>
      </c>
      <c r="C11" s="17">
        <v>0.13417426435982999</v>
      </c>
      <c r="D11" s="17">
        <v>0.142967443542862</v>
      </c>
      <c r="E11" s="17">
        <v>0.12433847933157099</v>
      </c>
      <c r="F11" s="17"/>
      <c r="G11" s="17">
        <v>0.12766393568571399</v>
      </c>
      <c r="H11" s="17">
        <v>0.111709337583103</v>
      </c>
      <c r="I11" s="17">
        <v>0.139460631000767</v>
      </c>
      <c r="J11" s="17">
        <v>0.16218578130601199</v>
      </c>
      <c r="K11" s="17">
        <v>0.161298007065168</v>
      </c>
      <c r="L11" s="17">
        <v>0.109784424970883</v>
      </c>
      <c r="M11" s="17"/>
      <c r="N11" s="17">
        <v>0.119645186509792</v>
      </c>
      <c r="O11" s="17">
        <v>0.15628000243519599</v>
      </c>
      <c r="P11" s="17">
        <v>0.208968099525082</v>
      </c>
      <c r="Q11" s="17">
        <v>2.7937211196046099E-2</v>
      </c>
      <c r="R11" s="17">
        <v>0.29729957720364802</v>
      </c>
      <c r="S11" s="17">
        <v>0.154225249946674</v>
      </c>
      <c r="T11" s="17">
        <v>0.177809648594217</v>
      </c>
      <c r="U11" s="17">
        <v>0</v>
      </c>
      <c r="V11" s="17">
        <v>0.11104925764986701</v>
      </c>
      <c r="W11" s="17">
        <v>0.14638034215445</v>
      </c>
      <c r="X11" s="17">
        <v>9.7802180195945804E-2</v>
      </c>
      <c r="Y11" s="17">
        <v>7.6046713212655506E-2</v>
      </c>
      <c r="Z11" s="17">
        <v>0.12704143998482201</v>
      </c>
      <c r="AA11" s="17">
        <v>9.5840753908225204E-2</v>
      </c>
      <c r="AB11" s="17">
        <v>6.7294305537875299E-2</v>
      </c>
      <c r="AC11" s="17">
        <v>0.194982383321259</v>
      </c>
      <c r="AD11" s="17"/>
      <c r="AE11" s="17">
        <v>0.14798592030482399</v>
      </c>
      <c r="AF11" s="17">
        <v>0.12788161761924199</v>
      </c>
    </row>
    <row r="12" spans="2:32" x14ac:dyDescent="0.5">
      <c r="B12" s="18" t="s">
        <v>139</v>
      </c>
      <c r="C12" s="17">
        <v>0.107552853872739</v>
      </c>
      <c r="D12" s="17">
        <v>9.6194798324931705E-2</v>
      </c>
      <c r="E12" s="17">
        <v>0.118796594692472</v>
      </c>
      <c r="F12" s="17"/>
      <c r="G12" s="17">
        <v>0.19240624788515501</v>
      </c>
      <c r="H12" s="17">
        <v>0.109136246270629</v>
      </c>
      <c r="I12" s="17">
        <v>6.6643059749382505E-2</v>
      </c>
      <c r="J12" s="17">
        <v>0.117659009669913</v>
      </c>
      <c r="K12" s="17">
        <v>9.3690552452733E-2</v>
      </c>
      <c r="L12" s="17">
        <v>0.104477939192161</v>
      </c>
      <c r="M12" s="17"/>
      <c r="N12" s="17">
        <v>9.4178645799418995E-2</v>
      </c>
      <c r="O12" s="17">
        <v>8.2437514915694995E-2</v>
      </c>
      <c r="P12" s="17">
        <v>0.14153367166386299</v>
      </c>
      <c r="Q12" s="17">
        <v>9.8390101550397402E-2</v>
      </c>
      <c r="R12" s="17">
        <v>0.109532771227159</v>
      </c>
      <c r="S12" s="17">
        <v>7.2771185773688504E-2</v>
      </c>
      <c r="T12" s="17">
        <v>8.4540171237218797E-2</v>
      </c>
      <c r="U12" s="17">
        <v>0.13209005905327001</v>
      </c>
      <c r="V12" s="17">
        <v>0.174028372169582</v>
      </c>
      <c r="W12" s="17">
        <v>0.11164116458048801</v>
      </c>
      <c r="X12" s="17">
        <v>0.102155660510434</v>
      </c>
      <c r="Y12" s="17">
        <v>0.137973129716328</v>
      </c>
      <c r="Z12" s="17">
        <v>0.13651118429140399</v>
      </c>
      <c r="AA12" s="17">
        <v>6.2868093226132807E-2</v>
      </c>
      <c r="AB12" s="17">
        <v>0.10753850524524</v>
      </c>
      <c r="AC12" s="17">
        <v>6.7348223795622997E-2</v>
      </c>
      <c r="AD12" s="17"/>
      <c r="AE12" s="17">
        <v>8.1038462765635394E-2</v>
      </c>
      <c r="AF12" s="17">
        <v>0.119632918525611</v>
      </c>
    </row>
    <row r="13" spans="2:32" x14ac:dyDescent="0.5">
      <c r="B13" s="18" t="s">
        <v>140</v>
      </c>
      <c r="C13" s="17">
        <v>2.3074009369107799E-2</v>
      </c>
      <c r="D13" s="17">
        <v>1.49784667648633E-2</v>
      </c>
      <c r="E13" s="17">
        <v>3.0889790106374101E-2</v>
      </c>
      <c r="F13" s="17"/>
      <c r="G13" s="17">
        <v>1.1562602555265899E-2</v>
      </c>
      <c r="H13" s="17">
        <v>2.1989329036491902E-2</v>
      </c>
      <c r="I13" s="17">
        <v>3.1692250013302503E-2</v>
      </c>
      <c r="J13" s="17">
        <v>7.1021849687663103E-3</v>
      </c>
      <c r="K13" s="17">
        <v>2.93383893641024E-2</v>
      </c>
      <c r="L13" s="17">
        <v>2.8396064377845399E-2</v>
      </c>
      <c r="M13" s="17"/>
      <c r="N13" s="17">
        <v>2.4588179404708199E-2</v>
      </c>
      <c r="O13" s="17">
        <v>2.4209906287532001E-2</v>
      </c>
      <c r="P13" s="17">
        <v>0</v>
      </c>
      <c r="Q13" s="17">
        <v>0.13532850239922001</v>
      </c>
      <c r="R13" s="17">
        <v>0</v>
      </c>
      <c r="S13" s="17">
        <v>0</v>
      </c>
      <c r="T13" s="17">
        <v>2.3999768471705599E-2</v>
      </c>
      <c r="U13" s="17">
        <v>0</v>
      </c>
      <c r="V13" s="17">
        <v>5.3133450977558103E-2</v>
      </c>
      <c r="W13" s="17">
        <v>1.43942126360818E-2</v>
      </c>
      <c r="X13" s="17">
        <v>1.6045859412473201E-2</v>
      </c>
      <c r="Y13" s="17">
        <v>0</v>
      </c>
      <c r="Z13" s="17">
        <v>0</v>
      </c>
      <c r="AA13" s="17">
        <v>4.1462782905049601E-2</v>
      </c>
      <c r="AB13" s="17">
        <v>0</v>
      </c>
      <c r="AC13" s="17">
        <v>0</v>
      </c>
      <c r="AD13" s="17"/>
      <c r="AE13" s="17">
        <v>1.2767571070248699E-2</v>
      </c>
      <c r="AF13" s="17">
        <v>2.7769664663930001E-2</v>
      </c>
    </row>
    <row r="14" spans="2:32" x14ac:dyDescent="0.5">
      <c r="B14" s="18" t="s">
        <v>76</v>
      </c>
      <c r="C14" s="17">
        <v>6.7800408632533501E-3</v>
      </c>
      <c r="D14" s="17">
        <v>2.1119096168398899E-3</v>
      </c>
      <c r="E14" s="17">
        <v>1.12627079132308E-2</v>
      </c>
      <c r="F14" s="17"/>
      <c r="G14" s="17">
        <v>1.08764559522342E-2</v>
      </c>
      <c r="H14" s="17">
        <v>0</v>
      </c>
      <c r="I14" s="17">
        <v>6.9177236603415503E-3</v>
      </c>
      <c r="J14" s="17">
        <v>6.7632615267925102E-3</v>
      </c>
      <c r="K14" s="17">
        <v>1.02443028569222E-2</v>
      </c>
      <c r="L14" s="17">
        <v>6.8117040408328996E-3</v>
      </c>
      <c r="M14" s="17"/>
      <c r="N14" s="17">
        <v>8.3553855962649505E-3</v>
      </c>
      <c r="O14" s="17">
        <v>1.20071280977037E-2</v>
      </c>
      <c r="P14" s="17">
        <v>0</v>
      </c>
      <c r="Q14" s="17">
        <v>3.0796331026992401E-2</v>
      </c>
      <c r="R14" s="17">
        <v>0</v>
      </c>
      <c r="S14" s="17">
        <v>0</v>
      </c>
      <c r="T14" s="17">
        <v>0</v>
      </c>
      <c r="U14" s="17">
        <v>0</v>
      </c>
      <c r="V14" s="17">
        <v>0</v>
      </c>
      <c r="W14" s="17">
        <v>4.76761702532738E-3</v>
      </c>
      <c r="X14" s="17">
        <v>1.9668401652440399E-2</v>
      </c>
      <c r="Y14" s="17">
        <v>0</v>
      </c>
      <c r="Z14" s="17">
        <v>1.7246827247714001E-2</v>
      </c>
      <c r="AA14" s="17">
        <v>0</v>
      </c>
      <c r="AB14" s="17">
        <v>0</v>
      </c>
      <c r="AC14" s="17">
        <v>0</v>
      </c>
      <c r="AD14" s="17"/>
      <c r="AE14" s="17">
        <v>3.5787930982105298E-3</v>
      </c>
      <c r="AF14" s="17">
        <v>8.2385423923048897E-3</v>
      </c>
    </row>
    <row r="15" spans="2:32" x14ac:dyDescent="0.5">
      <c r="B15" s="18" t="s">
        <v>141</v>
      </c>
      <c r="C15" s="21">
        <v>0.72841883153507003</v>
      </c>
      <c r="D15" s="21">
        <v>0.74374738175050303</v>
      </c>
      <c r="E15" s="21">
        <v>0.71471242795635204</v>
      </c>
      <c r="F15" s="21"/>
      <c r="G15" s="21">
        <v>0.65749075792163203</v>
      </c>
      <c r="H15" s="21">
        <v>0.75716508710977604</v>
      </c>
      <c r="I15" s="21">
        <v>0.75528633557620695</v>
      </c>
      <c r="J15" s="21">
        <v>0.70628976252851605</v>
      </c>
      <c r="K15" s="21">
        <v>0.70542874826107405</v>
      </c>
      <c r="L15" s="21">
        <v>0.75052986741827699</v>
      </c>
      <c r="M15" s="21"/>
      <c r="N15" s="21">
        <v>0.75323260268981596</v>
      </c>
      <c r="O15" s="21">
        <v>0.72506544826387298</v>
      </c>
      <c r="P15" s="21">
        <v>0.64949822881105501</v>
      </c>
      <c r="Q15" s="21">
        <v>0.70754785382734497</v>
      </c>
      <c r="R15" s="21">
        <v>0.59316765156919304</v>
      </c>
      <c r="S15" s="21">
        <v>0.77300356427963701</v>
      </c>
      <c r="T15" s="21">
        <v>0.71365041169685794</v>
      </c>
      <c r="U15" s="21">
        <v>0.86790994094673002</v>
      </c>
      <c r="V15" s="21">
        <v>0.66178891920299299</v>
      </c>
      <c r="W15" s="21">
        <v>0.72281666360365304</v>
      </c>
      <c r="X15" s="21">
        <v>0.76432789822870695</v>
      </c>
      <c r="Y15" s="21">
        <v>0.78598015707101698</v>
      </c>
      <c r="Z15" s="21">
        <v>0.71920054847605996</v>
      </c>
      <c r="AA15" s="21">
        <v>0.79982836996059203</v>
      </c>
      <c r="AB15" s="21">
        <v>0.82516718921688403</v>
      </c>
      <c r="AC15" s="21">
        <v>0.73766939288311895</v>
      </c>
      <c r="AD15" s="21"/>
      <c r="AE15" s="21">
        <v>0.75462925276108095</v>
      </c>
      <c r="AF15" s="21">
        <v>0.71647725679891106</v>
      </c>
    </row>
    <row r="16" spans="2:32" x14ac:dyDescent="0.5">
      <c r="B16" s="18" t="s">
        <v>142</v>
      </c>
      <c r="C16" s="21">
        <v>0.130626863241847</v>
      </c>
      <c r="D16" s="21">
        <v>0.111173265089795</v>
      </c>
      <c r="E16" s="21">
        <v>0.149686384798846</v>
      </c>
      <c r="F16" s="21"/>
      <c r="G16" s="21">
        <v>0.20396885044042101</v>
      </c>
      <c r="H16" s="21">
        <v>0.13112557530712099</v>
      </c>
      <c r="I16" s="21">
        <v>9.8335309762684994E-2</v>
      </c>
      <c r="J16" s="21">
        <v>0.124761194638679</v>
      </c>
      <c r="K16" s="21">
        <v>0.12302894181683501</v>
      </c>
      <c r="L16" s="21">
        <v>0.132874003570007</v>
      </c>
      <c r="M16" s="21"/>
      <c r="N16" s="21">
        <v>0.118766825204127</v>
      </c>
      <c r="O16" s="21">
        <v>0.106647421203227</v>
      </c>
      <c r="P16" s="21">
        <v>0.14153367166386299</v>
      </c>
      <c r="Q16" s="21">
        <v>0.23371860394961699</v>
      </c>
      <c r="R16" s="21">
        <v>0.109532771227159</v>
      </c>
      <c r="S16" s="21">
        <v>7.2771185773688504E-2</v>
      </c>
      <c r="T16" s="21">
        <v>0.108539939708924</v>
      </c>
      <c r="U16" s="21">
        <v>0.13209005905327001</v>
      </c>
      <c r="V16" s="21">
        <v>0.22716182314714001</v>
      </c>
      <c r="W16" s="21">
        <v>0.12603537721656999</v>
      </c>
      <c r="X16" s="21">
        <v>0.11820151992290701</v>
      </c>
      <c r="Y16" s="21">
        <v>0.137973129716328</v>
      </c>
      <c r="Z16" s="21">
        <v>0.13651118429140399</v>
      </c>
      <c r="AA16" s="21">
        <v>0.104330876131182</v>
      </c>
      <c r="AB16" s="21">
        <v>0.10753850524524</v>
      </c>
      <c r="AC16" s="21">
        <v>6.7348223795622997E-2</v>
      </c>
      <c r="AD16" s="21"/>
      <c r="AE16" s="21">
        <v>9.3806033835884095E-2</v>
      </c>
      <c r="AF16" s="21">
        <v>0.147402583189541</v>
      </c>
    </row>
    <row r="17" spans="2:32" x14ac:dyDescent="0.5">
      <c r="B17" s="18" t="s">
        <v>99</v>
      </c>
      <c r="C17" s="22">
        <v>0.59779196829322401</v>
      </c>
      <c r="D17" s="22">
        <v>0.63257411666070795</v>
      </c>
      <c r="E17" s="22">
        <v>0.56502604315750604</v>
      </c>
      <c r="F17" s="22"/>
      <c r="G17" s="22">
        <v>0.45352190748121102</v>
      </c>
      <c r="H17" s="22">
        <v>0.62603951180265505</v>
      </c>
      <c r="I17" s="22">
        <v>0.65695102581352205</v>
      </c>
      <c r="J17" s="22">
        <v>0.58152856788983698</v>
      </c>
      <c r="K17" s="22">
        <v>0.58239980644423905</v>
      </c>
      <c r="L17" s="22">
        <v>0.61765586384826998</v>
      </c>
      <c r="M17" s="22"/>
      <c r="N17" s="22">
        <v>0.634465777485689</v>
      </c>
      <c r="O17" s="22">
        <v>0.61841802706064597</v>
      </c>
      <c r="P17" s="22">
        <v>0.50796455714719102</v>
      </c>
      <c r="Q17" s="22">
        <v>0.47382924987772701</v>
      </c>
      <c r="R17" s="22">
        <v>0.483634880342034</v>
      </c>
      <c r="S17" s="22">
        <v>0.70023237850594899</v>
      </c>
      <c r="T17" s="22">
        <v>0.605110471987934</v>
      </c>
      <c r="U17" s="22">
        <v>0.73581988189346004</v>
      </c>
      <c r="V17" s="22">
        <v>0.43462709605585298</v>
      </c>
      <c r="W17" s="22">
        <v>0.59678128638708305</v>
      </c>
      <c r="X17" s="22">
        <v>0.646126378305799</v>
      </c>
      <c r="Y17" s="22">
        <v>0.64800702735468896</v>
      </c>
      <c r="Z17" s="22">
        <v>0.582689364184656</v>
      </c>
      <c r="AA17" s="22">
        <v>0.69549749382940995</v>
      </c>
      <c r="AB17" s="22">
        <v>0.71762868397164403</v>
      </c>
      <c r="AC17" s="22">
        <v>0.67032116908749595</v>
      </c>
      <c r="AD17" s="22"/>
      <c r="AE17" s="22">
        <v>0.66082321892519702</v>
      </c>
      <c r="AF17" s="22">
        <v>0.56907467360937003</v>
      </c>
    </row>
    <row r="18" spans="2:32" x14ac:dyDescent="0.5">
      <c r="B18" s="16"/>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F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145</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136</v>
      </c>
      <c r="C9" s="17">
        <v>7.9949333459106195E-2</v>
      </c>
      <c r="D9" s="17">
        <v>7.1203097467393395E-2</v>
      </c>
      <c r="E9" s="17">
        <v>8.6832283175924299E-2</v>
      </c>
      <c r="F9" s="17"/>
      <c r="G9" s="17">
        <v>9.1925727085473599E-2</v>
      </c>
      <c r="H9" s="17">
        <v>0.11400706500567299</v>
      </c>
      <c r="I9" s="17">
        <v>9.8384209304511597E-2</v>
      </c>
      <c r="J9" s="17">
        <v>8.8170782769963096E-2</v>
      </c>
      <c r="K9" s="17">
        <v>5.2878546404732003E-2</v>
      </c>
      <c r="L9" s="17">
        <v>5.9612171209689598E-2</v>
      </c>
      <c r="M9" s="17"/>
      <c r="N9" s="17">
        <v>0.111562003368114</v>
      </c>
      <c r="O9" s="17">
        <v>0.115477319453724</v>
      </c>
      <c r="P9" s="17">
        <v>2.1095886889882599E-2</v>
      </c>
      <c r="Q9" s="17">
        <v>6.3480297295703897E-2</v>
      </c>
      <c r="R9" s="17">
        <v>0</v>
      </c>
      <c r="S9" s="17">
        <v>0.11746576068697</v>
      </c>
      <c r="T9" s="17">
        <v>3.7032599951991603E-2</v>
      </c>
      <c r="U9" s="17">
        <v>4.8724435358132902E-2</v>
      </c>
      <c r="V9" s="17">
        <v>6.8704517425851097E-2</v>
      </c>
      <c r="W9" s="17">
        <v>6.8014506515784501E-2</v>
      </c>
      <c r="X9" s="17">
        <v>0.15548768535633101</v>
      </c>
      <c r="Y9" s="17">
        <v>8.0018530977878893E-2</v>
      </c>
      <c r="Z9" s="17">
        <v>3.4824267439827701E-2</v>
      </c>
      <c r="AA9" s="17">
        <v>0.14342836856642499</v>
      </c>
      <c r="AB9" s="17">
        <v>6.5489949093517894E-2</v>
      </c>
      <c r="AC9" s="17">
        <v>0</v>
      </c>
      <c r="AD9" s="17"/>
      <c r="AE9" s="17">
        <v>7.34187349344773E-2</v>
      </c>
      <c r="AF9" s="17">
        <v>8.2924700763631495E-2</v>
      </c>
    </row>
    <row r="10" spans="2:32" x14ac:dyDescent="0.5">
      <c r="B10" s="18" t="s">
        <v>137</v>
      </c>
      <c r="C10" s="17">
        <v>0.38704060485253</v>
      </c>
      <c r="D10" s="17">
        <v>0.390565110232719</v>
      </c>
      <c r="E10" s="17">
        <v>0.385107251333554</v>
      </c>
      <c r="F10" s="17"/>
      <c r="G10" s="17">
        <v>0.43928795465568699</v>
      </c>
      <c r="H10" s="17">
        <v>0.45240004101919601</v>
      </c>
      <c r="I10" s="17">
        <v>0.43732436269316499</v>
      </c>
      <c r="J10" s="17">
        <v>0.39522528619071301</v>
      </c>
      <c r="K10" s="17">
        <v>0.33125248937510099</v>
      </c>
      <c r="L10" s="17">
        <v>0.33717408308202101</v>
      </c>
      <c r="M10" s="17"/>
      <c r="N10" s="17">
        <v>0.38950159416456398</v>
      </c>
      <c r="O10" s="17">
        <v>0.39867829671958299</v>
      </c>
      <c r="P10" s="17">
        <v>0.29536770039037102</v>
      </c>
      <c r="Q10" s="17">
        <v>0.49177542172869199</v>
      </c>
      <c r="R10" s="17">
        <v>0.177823808641658</v>
      </c>
      <c r="S10" s="17">
        <v>0.46397118827411898</v>
      </c>
      <c r="T10" s="17">
        <v>0.35115801795572299</v>
      </c>
      <c r="U10" s="17">
        <v>0.656524277884591</v>
      </c>
      <c r="V10" s="17">
        <v>0.30861575106309302</v>
      </c>
      <c r="W10" s="17">
        <v>0.38975268548229902</v>
      </c>
      <c r="X10" s="17">
        <v>0.401188122394185</v>
      </c>
      <c r="Y10" s="17">
        <v>0.47903776766113398</v>
      </c>
      <c r="Z10" s="17">
        <v>0.352443589106819</v>
      </c>
      <c r="AA10" s="17">
        <v>0.33993418010972698</v>
      </c>
      <c r="AB10" s="17">
        <v>0.50409530252294299</v>
      </c>
      <c r="AC10" s="17">
        <v>0.39813891667967499</v>
      </c>
      <c r="AD10" s="17"/>
      <c r="AE10" s="17">
        <v>0.38765236440749201</v>
      </c>
      <c r="AF10" s="17">
        <v>0.38676188470594602</v>
      </c>
    </row>
    <row r="11" spans="2:32" ht="28.7" x14ac:dyDescent="0.5">
      <c r="B11" s="18" t="s">
        <v>138</v>
      </c>
      <c r="C11" s="17">
        <v>0.26308626903641502</v>
      </c>
      <c r="D11" s="17">
        <v>0.26606021979875999</v>
      </c>
      <c r="E11" s="17">
        <v>0.26121996465194902</v>
      </c>
      <c r="F11" s="17"/>
      <c r="G11" s="17">
        <v>0.208005617480781</v>
      </c>
      <c r="H11" s="17">
        <v>0.211782497544904</v>
      </c>
      <c r="I11" s="17">
        <v>0.235354750131477</v>
      </c>
      <c r="J11" s="17">
        <v>0.30261843188248799</v>
      </c>
      <c r="K11" s="17">
        <v>0.31928208695577498</v>
      </c>
      <c r="L11" s="17">
        <v>0.262798406261391</v>
      </c>
      <c r="M11" s="17"/>
      <c r="N11" s="17">
        <v>0.24028488100016901</v>
      </c>
      <c r="O11" s="17">
        <v>0.255709682838903</v>
      </c>
      <c r="P11" s="17">
        <v>0.45028502585670199</v>
      </c>
      <c r="Q11" s="17">
        <v>0.22089333927254501</v>
      </c>
      <c r="R11" s="17">
        <v>0.39400440001042802</v>
      </c>
      <c r="S11" s="17">
        <v>0.23234580662729501</v>
      </c>
      <c r="T11" s="17">
        <v>0.20050172624516899</v>
      </c>
      <c r="U11" s="17">
        <v>0.13209005905327001</v>
      </c>
      <c r="V11" s="17">
        <v>0.32586762173233003</v>
      </c>
      <c r="W11" s="17">
        <v>0.27856803848052902</v>
      </c>
      <c r="X11" s="17">
        <v>0.14739834583355099</v>
      </c>
      <c r="Y11" s="17">
        <v>0.218775143777066</v>
      </c>
      <c r="Z11" s="17">
        <v>0.24523944766665201</v>
      </c>
      <c r="AA11" s="17">
        <v>0.29604304506483597</v>
      </c>
      <c r="AB11" s="17">
        <v>0.185416497707136</v>
      </c>
      <c r="AC11" s="17">
        <v>0.40479305375181401</v>
      </c>
      <c r="AD11" s="17"/>
      <c r="AE11" s="17">
        <v>0.27436846921220998</v>
      </c>
      <c r="AF11" s="17">
        <v>0.25794605265355602</v>
      </c>
    </row>
    <row r="12" spans="2:32" x14ac:dyDescent="0.5">
      <c r="B12" s="18" t="s">
        <v>139</v>
      </c>
      <c r="C12" s="17">
        <v>0.15036619978844001</v>
      </c>
      <c r="D12" s="17">
        <v>0.15233731463108799</v>
      </c>
      <c r="E12" s="17">
        <v>0.147104690530488</v>
      </c>
      <c r="F12" s="17"/>
      <c r="G12" s="17">
        <v>0.22542784726216999</v>
      </c>
      <c r="H12" s="17">
        <v>0.174931670708212</v>
      </c>
      <c r="I12" s="17">
        <v>0.141490859539081</v>
      </c>
      <c r="J12" s="17">
        <v>0.12759229051581999</v>
      </c>
      <c r="K12" s="17">
        <v>0.160819471653257</v>
      </c>
      <c r="L12" s="17">
        <v>0.123107123655204</v>
      </c>
      <c r="M12" s="17"/>
      <c r="N12" s="17">
        <v>0.147771236638645</v>
      </c>
      <c r="O12" s="17">
        <v>0.14370575257120299</v>
      </c>
      <c r="P12" s="17">
        <v>0.136911219497551</v>
      </c>
      <c r="Q12" s="17">
        <v>0.108032723827283</v>
      </c>
      <c r="R12" s="17">
        <v>0.428171791347914</v>
      </c>
      <c r="S12" s="17">
        <v>0.15260343949545399</v>
      </c>
      <c r="T12" s="17">
        <v>0.23589828571834301</v>
      </c>
      <c r="U12" s="17">
        <v>4.3791444902957402E-2</v>
      </c>
      <c r="V12" s="17">
        <v>0.16405711862157399</v>
      </c>
      <c r="W12" s="17">
        <v>0.12597075824139201</v>
      </c>
      <c r="X12" s="17">
        <v>0.18771403509366999</v>
      </c>
      <c r="Y12" s="17">
        <v>7.6046713212655506E-2</v>
      </c>
      <c r="Z12" s="17">
        <v>0.154476075591403</v>
      </c>
      <c r="AA12" s="17">
        <v>9.0218846269774999E-2</v>
      </c>
      <c r="AB12" s="17">
        <v>0.20971317112669599</v>
      </c>
      <c r="AC12" s="17">
        <v>0.104787462018616</v>
      </c>
      <c r="AD12" s="17"/>
      <c r="AE12" s="17">
        <v>0.15478987860346799</v>
      </c>
      <c r="AF12" s="17">
        <v>0.148350753690764</v>
      </c>
    </row>
    <row r="13" spans="2:32" x14ac:dyDescent="0.5">
      <c r="B13" s="18" t="s">
        <v>140</v>
      </c>
      <c r="C13" s="17">
        <v>3.9390624853003903E-2</v>
      </c>
      <c r="D13" s="17">
        <v>4.9807202409303197E-2</v>
      </c>
      <c r="E13" s="17">
        <v>2.9589638099970301E-2</v>
      </c>
      <c r="F13" s="17"/>
      <c r="G13" s="17">
        <v>2.4737283269158999E-2</v>
      </c>
      <c r="H13" s="17">
        <v>2.6194387902559301E-2</v>
      </c>
      <c r="I13" s="17">
        <v>5.0990913810408302E-2</v>
      </c>
      <c r="J13" s="17">
        <v>4.5504939379332698E-2</v>
      </c>
      <c r="K13" s="17">
        <v>1.7239889601933799E-2</v>
      </c>
      <c r="L13" s="17">
        <v>5.6863628663949298E-2</v>
      </c>
      <c r="M13" s="17"/>
      <c r="N13" s="17">
        <v>1.5803614771428699E-2</v>
      </c>
      <c r="O13" s="17">
        <v>2.9411058305082501E-2</v>
      </c>
      <c r="P13" s="17">
        <v>1.7210429255927501E-2</v>
      </c>
      <c r="Q13" s="17">
        <v>3.0722281888314801E-2</v>
      </c>
      <c r="R13" s="17">
        <v>0</v>
      </c>
      <c r="S13" s="17">
        <v>0</v>
      </c>
      <c r="T13" s="17">
        <v>4.78000994649748E-2</v>
      </c>
      <c r="U13" s="17">
        <v>4.3686149282720299E-2</v>
      </c>
      <c r="V13" s="17">
        <v>5.3066563286680198E-2</v>
      </c>
      <c r="W13" s="17">
        <v>6.2718099263274693E-2</v>
      </c>
      <c r="X13" s="17">
        <v>3.8056375657338597E-2</v>
      </c>
      <c r="Y13" s="17">
        <v>6.8986564858163998E-2</v>
      </c>
      <c r="Z13" s="17">
        <v>5.6324545613720599E-2</v>
      </c>
      <c r="AA13" s="17">
        <v>3.19872487005263E-2</v>
      </c>
      <c r="AB13" s="17">
        <v>0</v>
      </c>
      <c r="AC13" s="17">
        <v>6.0064201356270698E-2</v>
      </c>
      <c r="AD13" s="17"/>
      <c r="AE13" s="17">
        <v>4.1275673604002402E-2</v>
      </c>
      <c r="AF13" s="17">
        <v>3.8531788959172003E-2</v>
      </c>
    </row>
    <row r="14" spans="2:32" x14ac:dyDescent="0.5">
      <c r="B14" s="18" t="s">
        <v>76</v>
      </c>
      <c r="C14" s="17">
        <v>8.0166968010505504E-2</v>
      </c>
      <c r="D14" s="17">
        <v>7.0027055460735899E-2</v>
      </c>
      <c r="E14" s="17">
        <v>9.0146172208114606E-2</v>
      </c>
      <c r="F14" s="17"/>
      <c r="G14" s="17">
        <v>1.06155702467282E-2</v>
      </c>
      <c r="H14" s="17">
        <v>2.0684337819455299E-2</v>
      </c>
      <c r="I14" s="17">
        <v>3.6454904521357002E-2</v>
      </c>
      <c r="J14" s="17">
        <v>4.0888269261682098E-2</v>
      </c>
      <c r="K14" s="17">
        <v>0.118527516009201</v>
      </c>
      <c r="L14" s="17">
        <v>0.16044458712774501</v>
      </c>
      <c r="M14" s="17"/>
      <c r="N14" s="17">
        <v>9.5076670057079204E-2</v>
      </c>
      <c r="O14" s="17">
        <v>5.7017890111505501E-2</v>
      </c>
      <c r="P14" s="17">
        <v>7.9129738109566305E-2</v>
      </c>
      <c r="Q14" s="17">
        <v>8.5095935987460597E-2</v>
      </c>
      <c r="R14" s="17">
        <v>0</v>
      </c>
      <c r="S14" s="17">
        <v>3.3613804916162997E-2</v>
      </c>
      <c r="T14" s="17">
        <v>0.12760927066379801</v>
      </c>
      <c r="U14" s="17">
        <v>7.5183633518328796E-2</v>
      </c>
      <c r="V14" s="17">
        <v>7.9688427870471396E-2</v>
      </c>
      <c r="W14" s="17">
        <v>7.4975912016720297E-2</v>
      </c>
      <c r="X14" s="17">
        <v>7.0155435664924604E-2</v>
      </c>
      <c r="Y14" s="17">
        <v>7.7135279513100702E-2</v>
      </c>
      <c r="Z14" s="17">
        <v>0.15669207458157799</v>
      </c>
      <c r="AA14" s="17">
        <v>9.8388311288711103E-2</v>
      </c>
      <c r="AB14" s="17">
        <v>3.5285079549706798E-2</v>
      </c>
      <c r="AC14" s="17">
        <v>3.2216366193624502E-2</v>
      </c>
      <c r="AD14" s="17"/>
      <c r="AE14" s="17">
        <v>6.8494879238350598E-2</v>
      </c>
      <c r="AF14" s="17">
        <v>8.5484819226931297E-2</v>
      </c>
    </row>
    <row r="15" spans="2:32" x14ac:dyDescent="0.5">
      <c r="B15" s="18" t="s">
        <v>141</v>
      </c>
      <c r="C15" s="21">
        <v>0.46698993831163599</v>
      </c>
      <c r="D15" s="21">
        <v>0.46176820770011301</v>
      </c>
      <c r="E15" s="21">
        <v>0.47193953450947801</v>
      </c>
      <c r="F15" s="21"/>
      <c r="G15" s="21">
        <v>0.53121368174116101</v>
      </c>
      <c r="H15" s="21">
        <v>0.56640710602486899</v>
      </c>
      <c r="I15" s="21">
        <v>0.53570857199767696</v>
      </c>
      <c r="J15" s="21">
        <v>0.483396068960676</v>
      </c>
      <c r="K15" s="21">
        <v>0.38413103577983299</v>
      </c>
      <c r="L15" s="21">
        <v>0.39678625429171099</v>
      </c>
      <c r="M15" s="21"/>
      <c r="N15" s="21">
        <v>0.50106359753267804</v>
      </c>
      <c r="O15" s="21">
        <v>0.51415561617330696</v>
      </c>
      <c r="P15" s="21">
        <v>0.31646358728025298</v>
      </c>
      <c r="Q15" s="21">
        <v>0.55525571902439597</v>
      </c>
      <c r="R15" s="21">
        <v>0.177823808641658</v>
      </c>
      <c r="S15" s="21">
        <v>0.581436948961088</v>
      </c>
      <c r="T15" s="21">
        <v>0.38819061790771497</v>
      </c>
      <c r="U15" s="21">
        <v>0.70524871324272398</v>
      </c>
      <c r="V15" s="21">
        <v>0.37732026848894401</v>
      </c>
      <c r="W15" s="21">
        <v>0.45776719199808402</v>
      </c>
      <c r="X15" s="21">
        <v>0.55667580775051595</v>
      </c>
      <c r="Y15" s="21">
        <v>0.55905629863901296</v>
      </c>
      <c r="Z15" s="21">
        <v>0.38726785654664703</v>
      </c>
      <c r="AA15" s="21">
        <v>0.48336254867615203</v>
      </c>
      <c r="AB15" s="21">
        <v>0.56958525161646101</v>
      </c>
      <c r="AC15" s="21">
        <v>0.39813891667967499</v>
      </c>
      <c r="AD15" s="21"/>
      <c r="AE15" s="21">
        <v>0.46107109934196899</v>
      </c>
      <c r="AF15" s="21">
        <v>0.46968658546957698</v>
      </c>
    </row>
    <row r="16" spans="2:32" x14ac:dyDescent="0.5">
      <c r="B16" s="18" t="s">
        <v>142</v>
      </c>
      <c r="C16" s="21">
        <v>0.189756824641444</v>
      </c>
      <c r="D16" s="21">
        <v>0.20214451704039099</v>
      </c>
      <c r="E16" s="21">
        <v>0.176694328630458</v>
      </c>
      <c r="F16" s="21"/>
      <c r="G16" s="21">
        <v>0.25016513053132899</v>
      </c>
      <c r="H16" s="21">
        <v>0.20112605861077201</v>
      </c>
      <c r="I16" s="21">
        <v>0.19248177334948899</v>
      </c>
      <c r="J16" s="21">
        <v>0.173097229895153</v>
      </c>
      <c r="K16" s="21">
        <v>0.17805936125519101</v>
      </c>
      <c r="L16" s="21">
        <v>0.17997075231915399</v>
      </c>
      <c r="M16" s="21"/>
      <c r="N16" s="21">
        <v>0.163574851410073</v>
      </c>
      <c r="O16" s="21">
        <v>0.173116810876285</v>
      </c>
      <c r="P16" s="21">
        <v>0.154121648753478</v>
      </c>
      <c r="Q16" s="21">
        <v>0.13875500571559801</v>
      </c>
      <c r="R16" s="21">
        <v>0.428171791347914</v>
      </c>
      <c r="S16" s="21">
        <v>0.15260343949545399</v>
      </c>
      <c r="T16" s="21">
        <v>0.28369838518331802</v>
      </c>
      <c r="U16" s="21">
        <v>8.7477594185677701E-2</v>
      </c>
      <c r="V16" s="21">
        <v>0.21712368190825401</v>
      </c>
      <c r="W16" s="21">
        <v>0.18868885750466699</v>
      </c>
      <c r="X16" s="21">
        <v>0.22577041075100801</v>
      </c>
      <c r="Y16" s="21">
        <v>0.14503327807081901</v>
      </c>
      <c r="Z16" s="21">
        <v>0.21080062120512399</v>
      </c>
      <c r="AA16" s="21">
        <v>0.12220609497030099</v>
      </c>
      <c r="AB16" s="21">
        <v>0.20971317112669599</v>
      </c>
      <c r="AC16" s="21">
        <v>0.16485166337488699</v>
      </c>
      <c r="AD16" s="21"/>
      <c r="AE16" s="21">
        <v>0.19606555220747099</v>
      </c>
      <c r="AF16" s="21">
        <v>0.18688254264993601</v>
      </c>
    </row>
    <row r="17" spans="2:32" x14ac:dyDescent="0.5">
      <c r="B17" s="18" t="s">
        <v>99</v>
      </c>
      <c r="C17" s="22">
        <v>0.27723311367019099</v>
      </c>
      <c r="D17" s="22">
        <v>0.25962369065972202</v>
      </c>
      <c r="E17" s="22">
        <v>0.29524520587901998</v>
      </c>
      <c r="F17" s="22"/>
      <c r="G17" s="22">
        <v>0.28104855120983202</v>
      </c>
      <c r="H17" s="22">
        <v>0.365281047414098</v>
      </c>
      <c r="I17" s="22">
        <v>0.343226798648188</v>
      </c>
      <c r="J17" s="22">
        <v>0.31029883906552302</v>
      </c>
      <c r="K17" s="22">
        <v>0.20607167452464201</v>
      </c>
      <c r="L17" s="22">
        <v>0.216815501972557</v>
      </c>
      <c r="M17" s="22"/>
      <c r="N17" s="22">
        <v>0.33748874612260499</v>
      </c>
      <c r="O17" s="22">
        <v>0.34103880529702102</v>
      </c>
      <c r="P17" s="22">
        <v>0.162341938526775</v>
      </c>
      <c r="Q17" s="22">
        <v>0.41650071330879801</v>
      </c>
      <c r="R17" s="22">
        <v>-0.25034798270625702</v>
      </c>
      <c r="S17" s="22">
        <v>0.42883350946563398</v>
      </c>
      <c r="T17" s="22">
        <v>0.10449223272439701</v>
      </c>
      <c r="U17" s="22">
        <v>0.61777111905704596</v>
      </c>
      <c r="V17" s="22">
        <v>0.16019658658069</v>
      </c>
      <c r="W17" s="22">
        <v>0.269078334493417</v>
      </c>
      <c r="X17" s="22">
        <v>0.330905396999507</v>
      </c>
      <c r="Y17" s="22">
        <v>0.41402302056819401</v>
      </c>
      <c r="Z17" s="22">
        <v>0.176467235341523</v>
      </c>
      <c r="AA17" s="22">
        <v>0.36115645370584998</v>
      </c>
      <c r="AB17" s="22">
        <v>0.35987208048976399</v>
      </c>
      <c r="AC17" s="22">
        <v>0.233287253304788</v>
      </c>
      <c r="AD17" s="22"/>
      <c r="AE17" s="22">
        <v>0.26500554713449798</v>
      </c>
      <c r="AF17" s="22">
        <v>0.282804042819641</v>
      </c>
    </row>
    <row r="18" spans="2:32" x14ac:dyDescent="0.5">
      <c r="B18" s="16"/>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F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146</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536</v>
      </c>
      <c r="D7" s="10">
        <v>279</v>
      </c>
      <c r="E7" s="10">
        <v>255</v>
      </c>
      <c r="F7" s="10"/>
      <c r="G7" s="10">
        <v>27</v>
      </c>
      <c r="H7" s="10">
        <v>100</v>
      </c>
      <c r="I7" s="10">
        <v>118</v>
      </c>
      <c r="J7" s="10">
        <v>136</v>
      </c>
      <c r="K7" s="10">
        <v>124</v>
      </c>
      <c r="L7" s="10">
        <v>31</v>
      </c>
      <c r="M7" s="10"/>
      <c r="N7" s="10">
        <v>70</v>
      </c>
      <c r="O7" s="10">
        <v>95</v>
      </c>
      <c r="P7" s="10">
        <v>24</v>
      </c>
      <c r="Q7" s="10">
        <v>14</v>
      </c>
      <c r="R7" s="10">
        <v>4</v>
      </c>
      <c r="S7" s="10">
        <v>17</v>
      </c>
      <c r="T7" s="10">
        <v>40</v>
      </c>
      <c r="U7" s="10">
        <v>9</v>
      </c>
      <c r="V7" s="10">
        <v>39</v>
      </c>
      <c r="W7" s="10">
        <v>117</v>
      </c>
      <c r="X7" s="10">
        <v>27</v>
      </c>
      <c r="Y7" s="10">
        <v>7</v>
      </c>
      <c r="Z7" s="10">
        <v>24</v>
      </c>
      <c r="AA7" s="10">
        <v>19</v>
      </c>
      <c r="AB7" s="10">
        <v>16</v>
      </c>
      <c r="AC7" s="10">
        <v>14</v>
      </c>
      <c r="AD7" s="10"/>
      <c r="AE7" s="10">
        <v>194</v>
      </c>
      <c r="AF7" s="10">
        <v>342</v>
      </c>
    </row>
    <row r="8" spans="2:32" ht="30" customHeight="1" x14ac:dyDescent="0.5">
      <c r="B8" s="11" t="s">
        <v>20</v>
      </c>
      <c r="C8" s="11">
        <v>549</v>
      </c>
      <c r="D8" s="11">
        <v>288</v>
      </c>
      <c r="E8" s="11">
        <v>259</v>
      </c>
      <c r="F8" s="11"/>
      <c r="G8" s="11">
        <v>29</v>
      </c>
      <c r="H8" s="11">
        <v>117</v>
      </c>
      <c r="I8" s="11">
        <v>123</v>
      </c>
      <c r="J8" s="11">
        <v>128</v>
      </c>
      <c r="K8" s="11">
        <v>122</v>
      </c>
      <c r="L8" s="11">
        <v>30</v>
      </c>
      <c r="M8" s="11"/>
      <c r="N8" s="11">
        <v>76</v>
      </c>
      <c r="O8" s="11">
        <v>95</v>
      </c>
      <c r="P8" s="11">
        <v>21</v>
      </c>
      <c r="Q8" s="11">
        <v>13</v>
      </c>
      <c r="R8" s="11">
        <v>3</v>
      </c>
      <c r="S8" s="11">
        <v>14</v>
      </c>
      <c r="T8" s="11">
        <v>37</v>
      </c>
      <c r="U8" s="11">
        <v>8</v>
      </c>
      <c r="V8" s="11">
        <v>53</v>
      </c>
      <c r="W8" s="11">
        <v>124</v>
      </c>
      <c r="X8" s="11">
        <v>26</v>
      </c>
      <c r="Y8" s="11">
        <v>6</v>
      </c>
      <c r="Z8" s="11">
        <v>21</v>
      </c>
      <c r="AA8" s="11">
        <v>17</v>
      </c>
      <c r="AB8" s="11">
        <v>21</v>
      </c>
      <c r="AC8" s="11">
        <v>13</v>
      </c>
      <c r="AD8" s="11"/>
      <c r="AE8" s="11">
        <v>211</v>
      </c>
      <c r="AF8" s="11">
        <v>337</v>
      </c>
    </row>
    <row r="9" spans="2:32" x14ac:dyDescent="0.5">
      <c r="B9" s="18" t="s">
        <v>136</v>
      </c>
      <c r="C9" s="17">
        <v>0.25480607722031001</v>
      </c>
      <c r="D9" s="17">
        <v>0.27139416145526102</v>
      </c>
      <c r="E9" s="17">
        <v>0.23816245962760499</v>
      </c>
      <c r="F9" s="17"/>
      <c r="G9" s="17">
        <v>0.20514509615781501</v>
      </c>
      <c r="H9" s="17">
        <v>0.22689370631081099</v>
      </c>
      <c r="I9" s="17">
        <v>0.26787823853327503</v>
      </c>
      <c r="J9" s="17">
        <v>0.27527529019596703</v>
      </c>
      <c r="K9" s="17">
        <v>0.27071503776636402</v>
      </c>
      <c r="L9" s="17">
        <v>0.206382953391962</v>
      </c>
      <c r="M9" s="17"/>
      <c r="N9" s="17">
        <v>0.34372020342888698</v>
      </c>
      <c r="O9" s="17">
        <v>0.25998089217070203</v>
      </c>
      <c r="P9" s="17">
        <v>0.166438095767829</v>
      </c>
      <c r="Q9" s="17">
        <v>0.29224584857240099</v>
      </c>
      <c r="R9" s="17">
        <v>0</v>
      </c>
      <c r="S9" s="17">
        <v>0.23073135222101701</v>
      </c>
      <c r="T9" s="17">
        <v>0.25179677765025799</v>
      </c>
      <c r="U9" s="17">
        <v>0</v>
      </c>
      <c r="V9" s="17">
        <v>0.23245837026778299</v>
      </c>
      <c r="W9" s="17">
        <v>0.227992544955371</v>
      </c>
      <c r="X9" s="17">
        <v>0.28877671491097101</v>
      </c>
      <c r="Y9" s="17">
        <v>0.30321443588781</v>
      </c>
      <c r="Z9" s="17">
        <v>0.33210464523911998</v>
      </c>
      <c r="AA9" s="17">
        <v>0.34685602507373098</v>
      </c>
      <c r="AB9" s="17">
        <v>0.2023118594518</v>
      </c>
      <c r="AC9" s="17">
        <v>0.14427781675375301</v>
      </c>
      <c r="AD9" s="17"/>
      <c r="AE9" s="17">
        <v>0.29230283031443599</v>
      </c>
      <c r="AF9" s="17">
        <v>0.23131532586699199</v>
      </c>
    </row>
    <row r="10" spans="2:32" x14ac:dyDescent="0.5">
      <c r="B10" s="18" t="s">
        <v>137</v>
      </c>
      <c r="C10" s="17">
        <v>0.44941401001909997</v>
      </c>
      <c r="D10" s="17">
        <v>0.45849283875348201</v>
      </c>
      <c r="E10" s="17">
        <v>0.44256974786810299</v>
      </c>
      <c r="F10" s="17"/>
      <c r="G10" s="17">
        <v>0.47588256296103298</v>
      </c>
      <c r="H10" s="17">
        <v>0.47140619579438697</v>
      </c>
      <c r="I10" s="17">
        <v>0.42892194002092099</v>
      </c>
      <c r="J10" s="17">
        <v>0.47492068234108897</v>
      </c>
      <c r="K10" s="17">
        <v>0.40002926359038998</v>
      </c>
      <c r="L10" s="17">
        <v>0.51318166182601799</v>
      </c>
      <c r="M10" s="17"/>
      <c r="N10" s="17">
        <v>0.496400094637307</v>
      </c>
      <c r="O10" s="17">
        <v>0.41680422287019497</v>
      </c>
      <c r="P10" s="17">
        <v>0.428392949040243</v>
      </c>
      <c r="Q10" s="17">
        <v>0.491321951191937</v>
      </c>
      <c r="R10" s="17">
        <v>0.74018303260876295</v>
      </c>
      <c r="S10" s="17">
        <v>0.531664844787333</v>
      </c>
      <c r="T10" s="17">
        <v>0.305033487581093</v>
      </c>
      <c r="U10" s="17">
        <v>0.89335656233987004</v>
      </c>
      <c r="V10" s="17">
        <v>0.40530283744169598</v>
      </c>
      <c r="W10" s="17">
        <v>0.479104996022723</v>
      </c>
      <c r="X10" s="17">
        <v>0.42698376402086402</v>
      </c>
      <c r="Y10" s="17">
        <v>0.43883039124416501</v>
      </c>
      <c r="Z10" s="17">
        <v>0.291362017898323</v>
      </c>
      <c r="AA10" s="17">
        <v>0.60513542434122003</v>
      </c>
      <c r="AB10" s="17">
        <v>0.38316758945115598</v>
      </c>
      <c r="AC10" s="17">
        <v>0.50519891637816094</v>
      </c>
      <c r="AD10" s="17"/>
      <c r="AE10" s="17">
        <v>0.42482351773377702</v>
      </c>
      <c r="AF10" s="17">
        <v>0.46481932093975997</v>
      </c>
    </row>
    <row r="11" spans="2:32" ht="28.7" x14ac:dyDescent="0.5">
      <c r="B11" s="18" t="s">
        <v>138</v>
      </c>
      <c r="C11" s="17">
        <v>0.164016875359143</v>
      </c>
      <c r="D11" s="17">
        <v>0.12905269254558399</v>
      </c>
      <c r="E11" s="17">
        <v>0.19691389927064701</v>
      </c>
      <c r="F11" s="17"/>
      <c r="G11" s="17">
        <v>0.21251272104289201</v>
      </c>
      <c r="H11" s="17">
        <v>0.13433156347932301</v>
      </c>
      <c r="I11" s="17">
        <v>0.15302802244531299</v>
      </c>
      <c r="J11" s="17">
        <v>0.13798131013100801</v>
      </c>
      <c r="K11" s="17">
        <v>0.221716814220177</v>
      </c>
      <c r="L11" s="17">
        <v>0.15456441297898099</v>
      </c>
      <c r="M11" s="17"/>
      <c r="N11" s="17">
        <v>4.4019058847558301E-2</v>
      </c>
      <c r="O11" s="17">
        <v>0.197326633354757</v>
      </c>
      <c r="P11" s="17">
        <v>0.24241550890156299</v>
      </c>
      <c r="Q11" s="17">
        <v>7.2866155950433997E-2</v>
      </c>
      <c r="R11" s="17">
        <v>0.259816967391237</v>
      </c>
      <c r="S11" s="17">
        <v>0.23760380299165099</v>
      </c>
      <c r="T11" s="17">
        <v>0.19345381709576701</v>
      </c>
      <c r="U11" s="17">
        <v>0.10664343766013</v>
      </c>
      <c r="V11" s="17">
        <v>0.17353633760418699</v>
      </c>
      <c r="W11" s="17">
        <v>0.13647551654312401</v>
      </c>
      <c r="X11" s="17">
        <v>0.143898924681125</v>
      </c>
      <c r="Y11" s="17">
        <v>0.257955172868025</v>
      </c>
      <c r="Z11" s="17">
        <v>0.33642302796147899</v>
      </c>
      <c r="AA11" s="17">
        <v>4.8008550585048999E-2</v>
      </c>
      <c r="AB11" s="17">
        <v>0.35473331420520499</v>
      </c>
      <c r="AC11" s="17">
        <v>0.210317318468247</v>
      </c>
      <c r="AD11" s="17"/>
      <c r="AE11" s="17">
        <v>0.12825214278284799</v>
      </c>
      <c r="AF11" s="17">
        <v>0.186422560407625</v>
      </c>
    </row>
    <row r="12" spans="2:32" x14ac:dyDescent="0.5">
      <c r="B12" s="18" t="s">
        <v>139</v>
      </c>
      <c r="C12" s="17">
        <v>7.18243529347177E-2</v>
      </c>
      <c r="D12" s="17">
        <v>6.7629680436979103E-2</v>
      </c>
      <c r="E12" s="17">
        <v>7.7028753478450604E-2</v>
      </c>
      <c r="F12" s="17"/>
      <c r="G12" s="17">
        <v>7.0419491316415006E-2</v>
      </c>
      <c r="H12" s="17">
        <v>7.9401380914051994E-2</v>
      </c>
      <c r="I12" s="17">
        <v>9.6179918549328502E-2</v>
      </c>
      <c r="J12" s="17">
        <v>4.6498064074981298E-2</v>
      </c>
      <c r="K12" s="17">
        <v>6.8380145911791798E-2</v>
      </c>
      <c r="L12" s="17">
        <v>6.6265798033288997E-2</v>
      </c>
      <c r="M12" s="17"/>
      <c r="N12" s="17">
        <v>5.8126179326837502E-2</v>
      </c>
      <c r="O12" s="17">
        <v>7.2778355452600599E-2</v>
      </c>
      <c r="P12" s="17">
        <v>7.7524410478879896E-2</v>
      </c>
      <c r="Q12" s="17">
        <v>7.0699888334794195E-2</v>
      </c>
      <c r="R12" s="17">
        <v>0</v>
      </c>
      <c r="S12" s="17">
        <v>0</v>
      </c>
      <c r="T12" s="17">
        <v>0.10719759331860899</v>
      </c>
      <c r="U12" s="17">
        <v>0</v>
      </c>
      <c r="V12" s="17">
        <v>0.109321363276551</v>
      </c>
      <c r="W12" s="17">
        <v>8.62469217397865E-2</v>
      </c>
      <c r="X12" s="17">
        <v>0.108593937750115</v>
      </c>
      <c r="Y12" s="17">
        <v>0</v>
      </c>
      <c r="Z12" s="17">
        <v>0</v>
      </c>
      <c r="AA12" s="17">
        <v>0</v>
      </c>
      <c r="AB12" s="17">
        <v>5.97872368918392E-2</v>
      </c>
      <c r="AC12" s="17">
        <v>7.7234964182389801E-2</v>
      </c>
      <c r="AD12" s="17"/>
      <c r="AE12" s="17">
        <v>0.118832699104058</v>
      </c>
      <c r="AF12" s="17">
        <v>4.2374833169027001E-2</v>
      </c>
    </row>
    <row r="13" spans="2:32" x14ac:dyDescent="0.5">
      <c r="B13" s="18" t="s">
        <v>140</v>
      </c>
      <c r="C13" s="17">
        <v>2.2190300101927098E-2</v>
      </c>
      <c r="D13" s="17">
        <v>2.9672331689724399E-2</v>
      </c>
      <c r="E13" s="17">
        <v>1.4005538435988001E-2</v>
      </c>
      <c r="F13" s="17"/>
      <c r="G13" s="17">
        <v>3.6040128521845398E-2</v>
      </c>
      <c r="H13" s="17">
        <v>5.2305088525161997E-2</v>
      </c>
      <c r="I13" s="17">
        <v>9.20257604175281E-3</v>
      </c>
      <c r="J13" s="17">
        <v>2.3191149819560001E-2</v>
      </c>
      <c r="K13" s="17">
        <v>0</v>
      </c>
      <c r="L13" s="17">
        <v>3.02041794061534E-2</v>
      </c>
      <c r="M13" s="17"/>
      <c r="N13" s="17">
        <v>0</v>
      </c>
      <c r="O13" s="17">
        <v>2.4133136148977601E-2</v>
      </c>
      <c r="P13" s="17">
        <v>0</v>
      </c>
      <c r="Q13" s="17">
        <v>0</v>
      </c>
      <c r="R13" s="17">
        <v>0</v>
      </c>
      <c r="S13" s="17">
        <v>0</v>
      </c>
      <c r="T13" s="17">
        <v>9.6717323925927703E-2</v>
      </c>
      <c r="U13" s="17">
        <v>0</v>
      </c>
      <c r="V13" s="17">
        <v>5.44924452816005E-2</v>
      </c>
      <c r="W13" s="17">
        <v>2.7334015661084701E-2</v>
      </c>
      <c r="X13" s="17">
        <v>0</v>
      </c>
      <c r="Y13" s="17">
        <v>0</v>
      </c>
      <c r="Z13" s="17">
        <v>0</v>
      </c>
      <c r="AA13" s="17">
        <v>0</v>
      </c>
      <c r="AB13" s="17">
        <v>0</v>
      </c>
      <c r="AC13" s="17">
        <v>0</v>
      </c>
      <c r="AD13" s="17"/>
      <c r="AE13" s="17">
        <v>5.3425575797625396E-3</v>
      </c>
      <c r="AF13" s="17">
        <v>3.2744977448507601E-2</v>
      </c>
    </row>
    <row r="14" spans="2:32" x14ac:dyDescent="0.5">
      <c r="B14" s="18" t="s">
        <v>76</v>
      </c>
      <c r="C14" s="17">
        <v>3.7748384364801803E-2</v>
      </c>
      <c r="D14" s="17">
        <v>4.3758295118970399E-2</v>
      </c>
      <c r="E14" s="17">
        <v>3.1319601319206698E-2</v>
      </c>
      <c r="F14" s="17"/>
      <c r="G14" s="17">
        <v>0</v>
      </c>
      <c r="H14" s="17">
        <v>3.5662064976264701E-2</v>
      </c>
      <c r="I14" s="17">
        <v>4.4789304409411E-2</v>
      </c>
      <c r="J14" s="17">
        <v>4.2133503437394297E-2</v>
      </c>
      <c r="K14" s="17">
        <v>3.9158738511277102E-2</v>
      </c>
      <c r="L14" s="17">
        <v>2.9400994363596899E-2</v>
      </c>
      <c r="M14" s="17"/>
      <c r="N14" s="17">
        <v>5.7734463759410298E-2</v>
      </c>
      <c r="O14" s="17">
        <v>2.8976760002768099E-2</v>
      </c>
      <c r="P14" s="17">
        <v>8.5229035811485901E-2</v>
      </c>
      <c r="Q14" s="17">
        <v>7.2866155950433997E-2</v>
      </c>
      <c r="R14" s="17">
        <v>0</v>
      </c>
      <c r="S14" s="17">
        <v>0</v>
      </c>
      <c r="T14" s="17">
        <v>4.58010004283462E-2</v>
      </c>
      <c r="U14" s="17">
        <v>0</v>
      </c>
      <c r="V14" s="17">
        <v>2.4888646128182201E-2</v>
      </c>
      <c r="W14" s="17">
        <v>4.2846005077910698E-2</v>
      </c>
      <c r="X14" s="17">
        <v>3.1746658636925697E-2</v>
      </c>
      <c r="Y14" s="17">
        <v>0</v>
      </c>
      <c r="Z14" s="17">
        <v>4.0110308901078501E-2</v>
      </c>
      <c r="AA14" s="17">
        <v>0</v>
      </c>
      <c r="AB14" s="17">
        <v>0</v>
      </c>
      <c r="AC14" s="17">
        <v>6.2970984217449594E-2</v>
      </c>
      <c r="AD14" s="17"/>
      <c r="AE14" s="17">
        <v>3.0446252485119299E-2</v>
      </c>
      <c r="AF14" s="17">
        <v>4.2322982168088198E-2</v>
      </c>
    </row>
    <row r="15" spans="2:32" x14ac:dyDescent="0.5">
      <c r="B15" s="18" t="s">
        <v>141</v>
      </c>
      <c r="C15" s="21">
        <v>0.70422008723940999</v>
      </c>
      <c r="D15" s="21">
        <v>0.72988700020874198</v>
      </c>
      <c r="E15" s="21">
        <v>0.68073220749570795</v>
      </c>
      <c r="F15" s="21"/>
      <c r="G15" s="21">
        <v>0.68102765911884799</v>
      </c>
      <c r="H15" s="21">
        <v>0.69829990210519799</v>
      </c>
      <c r="I15" s="21">
        <v>0.69680017855419496</v>
      </c>
      <c r="J15" s="21">
        <v>0.75019597253705605</v>
      </c>
      <c r="K15" s="21">
        <v>0.670744301356754</v>
      </c>
      <c r="L15" s="21">
        <v>0.71956461521797899</v>
      </c>
      <c r="M15" s="21"/>
      <c r="N15" s="21">
        <v>0.84012029806619404</v>
      </c>
      <c r="O15" s="21">
        <v>0.676785115040897</v>
      </c>
      <c r="P15" s="21">
        <v>0.59483104480807203</v>
      </c>
      <c r="Q15" s="21">
        <v>0.78356779976433799</v>
      </c>
      <c r="R15" s="21">
        <v>0.74018303260876295</v>
      </c>
      <c r="S15" s="21">
        <v>0.76239619700834904</v>
      </c>
      <c r="T15" s="21">
        <v>0.55683026523135004</v>
      </c>
      <c r="U15" s="21">
        <v>0.89335656233987004</v>
      </c>
      <c r="V15" s="21">
        <v>0.63776120770947897</v>
      </c>
      <c r="W15" s="21">
        <v>0.70709754097809396</v>
      </c>
      <c r="X15" s="21">
        <v>0.71576047893183503</v>
      </c>
      <c r="Y15" s="21">
        <v>0.74204482713197495</v>
      </c>
      <c r="Z15" s="21">
        <v>0.62346666313744303</v>
      </c>
      <c r="AA15" s="21">
        <v>0.95199144941495095</v>
      </c>
      <c r="AB15" s="21">
        <v>0.585479448902956</v>
      </c>
      <c r="AC15" s="21">
        <v>0.64947673313191401</v>
      </c>
      <c r="AD15" s="21"/>
      <c r="AE15" s="21">
        <v>0.71712634804821196</v>
      </c>
      <c r="AF15" s="21">
        <v>0.69613464680675197</v>
      </c>
    </row>
    <row r="16" spans="2:32" x14ac:dyDescent="0.5">
      <c r="B16" s="18" t="s">
        <v>142</v>
      </c>
      <c r="C16" s="21">
        <v>9.4014653036644802E-2</v>
      </c>
      <c r="D16" s="21">
        <v>9.7302012126703502E-2</v>
      </c>
      <c r="E16" s="21">
        <v>9.1034291914438598E-2</v>
      </c>
      <c r="F16" s="21"/>
      <c r="G16" s="21">
        <v>0.10645961983825999</v>
      </c>
      <c r="H16" s="21">
        <v>0.13170646943921399</v>
      </c>
      <c r="I16" s="21">
        <v>0.105382494591081</v>
      </c>
      <c r="J16" s="21">
        <v>6.9689213894541302E-2</v>
      </c>
      <c r="K16" s="21">
        <v>6.8380145911791798E-2</v>
      </c>
      <c r="L16" s="21">
        <v>9.6469977439442398E-2</v>
      </c>
      <c r="M16" s="21"/>
      <c r="N16" s="21">
        <v>5.8126179326837502E-2</v>
      </c>
      <c r="O16" s="21">
        <v>9.6911491601578303E-2</v>
      </c>
      <c r="P16" s="21">
        <v>7.7524410478879896E-2</v>
      </c>
      <c r="Q16" s="21">
        <v>7.0699888334794195E-2</v>
      </c>
      <c r="R16" s="21">
        <v>0</v>
      </c>
      <c r="S16" s="21">
        <v>0</v>
      </c>
      <c r="T16" s="21">
        <v>0.203914917244537</v>
      </c>
      <c r="U16" s="21">
        <v>0</v>
      </c>
      <c r="V16" s="21">
        <v>0.163813808558152</v>
      </c>
      <c r="W16" s="21">
        <v>0.113580937400871</v>
      </c>
      <c r="X16" s="21">
        <v>0.108593937750115</v>
      </c>
      <c r="Y16" s="21">
        <v>0</v>
      </c>
      <c r="Z16" s="21">
        <v>0</v>
      </c>
      <c r="AA16" s="21">
        <v>0</v>
      </c>
      <c r="AB16" s="21">
        <v>5.97872368918392E-2</v>
      </c>
      <c r="AC16" s="21">
        <v>7.7234964182389801E-2</v>
      </c>
      <c r="AD16" s="21"/>
      <c r="AE16" s="21">
        <v>0.124175256683821</v>
      </c>
      <c r="AF16" s="21">
        <v>7.5119810617534699E-2</v>
      </c>
    </row>
    <row r="17" spans="2:32" x14ac:dyDescent="0.5">
      <c r="B17" s="18" t="s">
        <v>99</v>
      </c>
      <c r="C17" s="22">
        <v>0.61020543420276596</v>
      </c>
      <c r="D17" s="22">
        <v>0.632584988082039</v>
      </c>
      <c r="E17" s="22">
        <v>0.58969791558126905</v>
      </c>
      <c r="F17" s="22"/>
      <c r="G17" s="22">
        <v>0.57456803928058797</v>
      </c>
      <c r="H17" s="22">
        <v>0.56659343266598405</v>
      </c>
      <c r="I17" s="22">
        <v>0.591417683963114</v>
      </c>
      <c r="J17" s="22">
        <v>0.68050675864251498</v>
      </c>
      <c r="K17" s="22">
        <v>0.60236415544496202</v>
      </c>
      <c r="L17" s="22">
        <v>0.62309463777853702</v>
      </c>
      <c r="M17" s="22"/>
      <c r="N17" s="22">
        <v>0.78199411873935598</v>
      </c>
      <c r="O17" s="22">
        <v>0.57987362343931903</v>
      </c>
      <c r="P17" s="22">
        <v>0.51730663432919199</v>
      </c>
      <c r="Q17" s="22">
        <v>0.71286791142954398</v>
      </c>
      <c r="R17" s="22">
        <v>0.74018303260876295</v>
      </c>
      <c r="S17" s="22">
        <v>0.76239619700834904</v>
      </c>
      <c r="T17" s="22">
        <v>0.35291534798681401</v>
      </c>
      <c r="U17" s="22">
        <v>0.89335656233987004</v>
      </c>
      <c r="V17" s="22">
        <v>0.473947399151327</v>
      </c>
      <c r="W17" s="22">
        <v>0.59351660357722302</v>
      </c>
      <c r="X17" s="22">
        <v>0.60716654118171998</v>
      </c>
      <c r="Y17" s="22">
        <v>0.74204482713197495</v>
      </c>
      <c r="Z17" s="22">
        <v>0.62346666313744303</v>
      </c>
      <c r="AA17" s="22">
        <v>0.95199144941495095</v>
      </c>
      <c r="AB17" s="22">
        <v>0.52569221201111604</v>
      </c>
      <c r="AC17" s="22">
        <v>0.57224176894952405</v>
      </c>
      <c r="AD17" s="22"/>
      <c r="AE17" s="22">
        <v>0.59295109136439195</v>
      </c>
      <c r="AF17" s="22">
        <v>0.62101483618921804</v>
      </c>
    </row>
    <row r="18" spans="2:32" x14ac:dyDescent="0.5">
      <c r="B18" s="16" t="s">
        <v>540</v>
      </c>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F2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160</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147</v>
      </c>
      <c r="C9" s="17">
        <v>0.79983953763111504</v>
      </c>
      <c r="D9" s="17">
        <v>0.779701857000206</v>
      </c>
      <c r="E9" s="17">
        <v>0.81832826123410296</v>
      </c>
      <c r="F9" s="17"/>
      <c r="G9" s="17">
        <v>0.72366410527883396</v>
      </c>
      <c r="H9" s="17">
        <v>0.80904455005935505</v>
      </c>
      <c r="I9" s="17">
        <v>0.75314788097564001</v>
      </c>
      <c r="J9" s="17">
        <v>0.745670322265925</v>
      </c>
      <c r="K9" s="17">
        <v>0.84983570734379699</v>
      </c>
      <c r="L9" s="17">
        <v>0.84596764802068103</v>
      </c>
      <c r="M9" s="17"/>
      <c r="N9" s="17">
        <v>0.78431388638928001</v>
      </c>
      <c r="O9" s="17">
        <v>0.84833012999324997</v>
      </c>
      <c r="P9" s="17">
        <v>0.87728184404647502</v>
      </c>
      <c r="Q9" s="17">
        <v>0.78272789226233896</v>
      </c>
      <c r="R9" s="17">
        <v>0.81223319402351102</v>
      </c>
      <c r="S9" s="17">
        <v>0.77360432081060404</v>
      </c>
      <c r="T9" s="17">
        <v>0.78083464085787901</v>
      </c>
      <c r="U9" s="17">
        <v>0.67690520779547103</v>
      </c>
      <c r="V9" s="17">
        <v>0.84472941548577896</v>
      </c>
      <c r="W9" s="17">
        <v>0.75566979539491896</v>
      </c>
      <c r="X9" s="17">
        <v>0.77614473679656804</v>
      </c>
      <c r="Y9" s="17">
        <v>0.93101343514183599</v>
      </c>
      <c r="Z9" s="17">
        <v>0.73425579364052695</v>
      </c>
      <c r="AA9" s="17">
        <v>0.79622979425096796</v>
      </c>
      <c r="AB9" s="17">
        <v>0.84136928879645401</v>
      </c>
      <c r="AC9" s="17">
        <v>0.89413745344404605</v>
      </c>
      <c r="AD9" s="17"/>
      <c r="AE9" s="17">
        <v>0.79637459733621996</v>
      </c>
      <c r="AF9" s="17">
        <v>0.801418178551496</v>
      </c>
    </row>
    <row r="10" spans="2:32" x14ac:dyDescent="0.5">
      <c r="B10" s="18" t="s">
        <v>148</v>
      </c>
      <c r="C10" s="17">
        <v>0.75272665688676699</v>
      </c>
      <c r="D10" s="17">
        <v>0.78541232046679799</v>
      </c>
      <c r="E10" s="17">
        <v>0.72060026097320395</v>
      </c>
      <c r="F10" s="17"/>
      <c r="G10" s="17">
        <v>0.71126915977180205</v>
      </c>
      <c r="H10" s="17">
        <v>0.78424393588440899</v>
      </c>
      <c r="I10" s="17">
        <v>0.75109954605600804</v>
      </c>
      <c r="J10" s="17">
        <v>0.73078154550041996</v>
      </c>
      <c r="K10" s="17">
        <v>0.74463774763429003</v>
      </c>
      <c r="L10" s="17">
        <v>0.76897346507812103</v>
      </c>
      <c r="M10" s="17"/>
      <c r="N10" s="17">
        <v>0.75172736184937305</v>
      </c>
      <c r="O10" s="17">
        <v>0.76564029494423602</v>
      </c>
      <c r="P10" s="17">
        <v>0.81489186090732701</v>
      </c>
      <c r="Q10" s="17">
        <v>0.72843581230407295</v>
      </c>
      <c r="R10" s="17">
        <v>0.806590354386441</v>
      </c>
      <c r="S10" s="17">
        <v>0.69665827754277798</v>
      </c>
      <c r="T10" s="17">
        <v>0.71630194388203505</v>
      </c>
      <c r="U10" s="17">
        <v>0.55335505617328196</v>
      </c>
      <c r="V10" s="17">
        <v>0.780958777344537</v>
      </c>
      <c r="W10" s="17">
        <v>0.77555655048134198</v>
      </c>
      <c r="X10" s="17">
        <v>0.720041819411113</v>
      </c>
      <c r="Y10" s="17">
        <v>0.47066609465304998</v>
      </c>
      <c r="Z10" s="17">
        <v>0.72001514552560097</v>
      </c>
      <c r="AA10" s="17">
        <v>0.77586365871319496</v>
      </c>
      <c r="AB10" s="17">
        <v>0.75569019162998796</v>
      </c>
      <c r="AC10" s="17">
        <v>0.81736021622334998</v>
      </c>
      <c r="AD10" s="17"/>
      <c r="AE10" s="17">
        <v>0.753311960126544</v>
      </c>
      <c r="AF10" s="17">
        <v>0.75245999034520905</v>
      </c>
    </row>
    <row r="11" spans="2:32" ht="28.7" x14ac:dyDescent="0.5">
      <c r="B11" s="18" t="s">
        <v>149</v>
      </c>
      <c r="C11" s="17">
        <v>0.60087802197955797</v>
      </c>
      <c r="D11" s="17">
        <v>0.61627267514344997</v>
      </c>
      <c r="E11" s="17">
        <v>0.58470084659571098</v>
      </c>
      <c r="F11" s="17"/>
      <c r="G11" s="17">
        <v>0.55994841303159104</v>
      </c>
      <c r="H11" s="17">
        <v>0.61667312251239204</v>
      </c>
      <c r="I11" s="17">
        <v>0.56800535496442595</v>
      </c>
      <c r="J11" s="17">
        <v>0.61506273604615402</v>
      </c>
      <c r="K11" s="17">
        <v>0.67081764765996399</v>
      </c>
      <c r="L11" s="17">
        <v>0.56669330039758503</v>
      </c>
      <c r="M11" s="17"/>
      <c r="N11" s="17">
        <v>0.60621468983165205</v>
      </c>
      <c r="O11" s="17">
        <v>0.62784165013176696</v>
      </c>
      <c r="P11" s="17">
        <v>0.63370489654023499</v>
      </c>
      <c r="Q11" s="17">
        <v>0.56830285082607002</v>
      </c>
      <c r="R11" s="17">
        <v>0.428171791347914</v>
      </c>
      <c r="S11" s="17">
        <v>0.65323885684410998</v>
      </c>
      <c r="T11" s="17">
        <v>0.67456471296032205</v>
      </c>
      <c r="U11" s="17">
        <v>0.50045910180530895</v>
      </c>
      <c r="V11" s="17">
        <v>0.65382369669673601</v>
      </c>
      <c r="W11" s="17">
        <v>0.56670630637564201</v>
      </c>
      <c r="X11" s="17">
        <v>0.52402001805423704</v>
      </c>
      <c r="Y11" s="17">
        <v>0.62154323987239801</v>
      </c>
      <c r="Z11" s="17">
        <v>0.51161942147589501</v>
      </c>
      <c r="AA11" s="17">
        <v>0.65230675940312099</v>
      </c>
      <c r="AB11" s="17">
        <v>0.50644930193525595</v>
      </c>
      <c r="AC11" s="17">
        <v>0.72614515742501196</v>
      </c>
      <c r="AD11" s="17"/>
      <c r="AE11" s="17">
        <v>0.61222726306489095</v>
      </c>
      <c r="AF11" s="17">
        <v>0.59570726148507602</v>
      </c>
    </row>
    <row r="12" spans="2:32" ht="28.7" x14ac:dyDescent="0.5">
      <c r="B12" s="18" t="s">
        <v>150</v>
      </c>
      <c r="C12" s="17">
        <v>0.55823243616529605</v>
      </c>
      <c r="D12" s="17">
        <v>0.58601020995133501</v>
      </c>
      <c r="E12" s="17">
        <v>0.53007286862357506</v>
      </c>
      <c r="F12" s="17"/>
      <c r="G12" s="17">
        <v>0.69168087329665195</v>
      </c>
      <c r="H12" s="17">
        <v>0.660369369210145</v>
      </c>
      <c r="I12" s="17">
        <v>0.61502704205629199</v>
      </c>
      <c r="J12" s="17">
        <v>0.59158021989227805</v>
      </c>
      <c r="K12" s="17">
        <v>0.48814436059791499</v>
      </c>
      <c r="L12" s="17">
        <v>0.45037688225109002</v>
      </c>
      <c r="M12" s="17"/>
      <c r="N12" s="17">
        <v>0.54787436084438501</v>
      </c>
      <c r="O12" s="17">
        <v>0.56179952890380702</v>
      </c>
      <c r="P12" s="17">
        <v>0.56801334113154101</v>
      </c>
      <c r="Q12" s="17">
        <v>0.54396109502254397</v>
      </c>
      <c r="R12" s="17">
        <v>0.51923377451762398</v>
      </c>
      <c r="S12" s="17">
        <v>0.65714534979527495</v>
      </c>
      <c r="T12" s="17">
        <v>0.57530427914087801</v>
      </c>
      <c r="U12" s="17">
        <v>0.45868476020829002</v>
      </c>
      <c r="V12" s="17">
        <v>0.56906020134822899</v>
      </c>
      <c r="W12" s="17">
        <v>0.60288639179636205</v>
      </c>
      <c r="X12" s="17">
        <v>0.47728370838284701</v>
      </c>
      <c r="Y12" s="17">
        <v>0.85099490416395696</v>
      </c>
      <c r="Z12" s="17">
        <v>0.49476803443404199</v>
      </c>
      <c r="AA12" s="17">
        <v>0.53987649037555396</v>
      </c>
      <c r="AB12" s="17">
        <v>0.34686711475695697</v>
      </c>
      <c r="AC12" s="17">
        <v>0.57029645472585</v>
      </c>
      <c r="AD12" s="17"/>
      <c r="AE12" s="17">
        <v>0.64879110447237698</v>
      </c>
      <c r="AF12" s="17">
        <v>0.516973537795404</v>
      </c>
    </row>
    <row r="13" spans="2:32" x14ac:dyDescent="0.5">
      <c r="B13" s="18" t="s">
        <v>151</v>
      </c>
      <c r="C13" s="17">
        <v>0.54458947883735698</v>
      </c>
      <c r="D13" s="17">
        <v>0.58126430701409804</v>
      </c>
      <c r="E13" s="17">
        <v>0.50788366846940303</v>
      </c>
      <c r="F13" s="17"/>
      <c r="G13" s="17">
        <v>0.73047515786404205</v>
      </c>
      <c r="H13" s="17">
        <v>0.74614746126740195</v>
      </c>
      <c r="I13" s="17">
        <v>0.59228980845650303</v>
      </c>
      <c r="J13" s="17">
        <v>0.60472132095568498</v>
      </c>
      <c r="K13" s="17">
        <v>0.4768499513076</v>
      </c>
      <c r="L13" s="17">
        <v>0.34878042925504898</v>
      </c>
      <c r="M13" s="17"/>
      <c r="N13" s="17">
        <v>0.49282155665997701</v>
      </c>
      <c r="O13" s="17">
        <v>0.570998522405463</v>
      </c>
      <c r="P13" s="17">
        <v>0.60177823270485198</v>
      </c>
      <c r="Q13" s="17">
        <v>0.48312985046783902</v>
      </c>
      <c r="R13" s="17">
        <v>0.62446638804702104</v>
      </c>
      <c r="S13" s="17">
        <v>0.43147415026464597</v>
      </c>
      <c r="T13" s="17">
        <v>0.52595527018539701</v>
      </c>
      <c r="U13" s="17">
        <v>0.55321437223040704</v>
      </c>
      <c r="V13" s="17">
        <v>0.60382382800082901</v>
      </c>
      <c r="W13" s="17">
        <v>0.57258647782710403</v>
      </c>
      <c r="X13" s="17">
        <v>0.62249236934189101</v>
      </c>
      <c r="Y13" s="17">
        <v>0.55233722094492999</v>
      </c>
      <c r="Z13" s="17">
        <v>0.469850297364582</v>
      </c>
      <c r="AA13" s="17">
        <v>0.48603437456446302</v>
      </c>
      <c r="AB13" s="17">
        <v>0.54624707202066902</v>
      </c>
      <c r="AC13" s="17">
        <v>0.34000001704476202</v>
      </c>
      <c r="AD13" s="17"/>
      <c r="AE13" s="17">
        <v>0.60154376360446704</v>
      </c>
      <c r="AF13" s="17">
        <v>0.51864087456937202</v>
      </c>
    </row>
    <row r="14" spans="2:32" ht="28.7" x14ac:dyDescent="0.5">
      <c r="B14" s="18" t="s">
        <v>152</v>
      </c>
      <c r="C14" s="17">
        <v>0.45793716979096799</v>
      </c>
      <c r="D14" s="17">
        <v>0.43631254555972698</v>
      </c>
      <c r="E14" s="17">
        <v>0.47658061466782198</v>
      </c>
      <c r="F14" s="17"/>
      <c r="G14" s="17">
        <v>0.69416344917380501</v>
      </c>
      <c r="H14" s="17">
        <v>0.58070470264294005</v>
      </c>
      <c r="I14" s="17">
        <v>0.47199030064817399</v>
      </c>
      <c r="J14" s="17">
        <v>0.39233933277354999</v>
      </c>
      <c r="K14" s="17">
        <v>0.42223535871690998</v>
      </c>
      <c r="L14" s="17">
        <v>0.36619454414436198</v>
      </c>
      <c r="M14" s="17"/>
      <c r="N14" s="17">
        <v>0.51947138133889703</v>
      </c>
      <c r="O14" s="17">
        <v>0.50591766139144101</v>
      </c>
      <c r="P14" s="17">
        <v>0.43184534980230899</v>
      </c>
      <c r="Q14" s="17">
        <v>0.485961897752337</v>
      </c>
      <c r="R14" s="17">
        <v>0.50640582609724505</v>
      </c>
      <c r="S14" s="17">
        <v>0.316577279915502</v>
      </c>
      <c r="T14" s="17">
        <v>0.38970796587759599</v>
      </c>
      <c r="U14" s="17">
        <v>0.46476904841896299</v>
      </c>
      <c r="V14" s="17">
        <v>0.46043615129301702</v>
      </c>
      <c r="W14" s="17">
        <v>0.421750693619381</v>
      </c>
      <c r="X14" s="17">
        <v>0.44730226252061001</v>
      </c>
      <c r="Y14" s="17">
        <v>0.71699359221285297</v>
      </c>
      <c r="Z14" s="17">
        <v>0.40528690285421998</v>
      </c>
      <c r="AA14" s="17">
        <v>0.410083452829063</v>
      </c>
      <c r="AB14" s="17">
        <v>0.49311120968565503</v>
      </c>
      <c r="AC14" s="17">
        <v>0.451481599487428</v>
      </c>
      <c r="AD14" s="17"/>
      <c r="AE14" s="17">
        <v>0.551938160252882</v>
      </c>
      <c r="AF14" s="17">
        <v>0.41510993541748997</v>
      </c>
    </row>
    <row r="15" spans="2:32" x14ac:dyDescent="0.5">
      <c r="B15" s="18" t="s">
        <v>153</v>
      </c>
      <c r="C15" s="17">
        <v>0.33922917960534799</v>
      </c>
      <c r="D15" s="17">
        <v>0.29935638105350598</v>
      </c>
      <c r="E15" s="17">
        <v>0.37855880782898699</v>
      </c>
      <c r="F15" s="17"/>
      <c r="G15" s="17">
        <v>0.40571216664571202</v>
      </c>
      <c r="H15" s="17">
        <v>0.36759592423821902</v>
      </c>
      <c r="I15" s="17">
        <v>0.32241977360118201</v>
      </c>
      <c r="J15" s="17">
        <v>0.27393702728131297</v>
      </c>
      <c r="K15" s="17">
        <v>0.36020307045926703</v>
      </c>
      <c r="L15" s="17">
        <v>0.336610035614402</v>
      </c>
      <c r="M15" s="17"/>
      <c r="N15" s="17">
        <v>0.29046396700671601</v>
      </c>
      <c r="O15" s="17">
        <v>0.325046374649478</v>
      </c>
      <c r="P15" s="17">
        <v>0.54870674586151102</v>
      </c>
      <c r="Q15" s="17">
        <v>0.38689012709095699</v>
      </c>
      <c r="R15" s="17">
        <v>0.50076298646017603</v>
      </c>
      <c r="S15" s="17">
        <v>0.46254712628177602</v>
      </c>
      <c r="T15" s="17">
        <v>0.33614459826052601</v>
      </c>
      <c r="U15" s="17">
        <v>0.33912207056180799</v>
      </c>
      <c r="V15" s="17">
        <v>0.30773898480866502</v>
      </c>
      <c r="W15" s="17">
        <v>0.36878516641604397</v>
      </c>
      <c r="X15" s="17">
        <v>0.31497210011020599</v>
      </c>
      <c r="Y15" s="17">
        <v>0.233642936126087</v>
      </c>
      <c r="Z15" s="17">
        <v>0.21727316441691499</v>
      </c>
      <c r="AA15" s="17">
        <v>0.40654647697859803</v>
      </c>
      <c r="AB15" s="17">
        <v>0.42217198897255898</v>
      </c>
      <c r="AC15" s="17">
        <v>0.13857077714140001</v>
      </c>
      <c r="AD15" s="17"/>
      <c r="AE15" s="17">
        <v>0.415788703812278</v>
      </c>
      <c r="AF15" s="17">
        <v>0.30434834834367602</v>
      </c>
    </row>
    <row r="16" spans="2:32" x14ac:dyDescent="0.5">
      <c r="B16" s="18" t="s">
        <v>154</v>
      </c>
      <c r="C16" s="17">
        <v>0.21908015829098801</v>
      </c>
      <c r="D16" s="17">
        <v>0.22525969237631099</v>
      </c>
      <c r="E16" s="17">
        <v>0.21399001852931401</v>
      </c>
      <c r="F16" s="17"/>
      <c r="G16" s="17">
        <v>0.40533945058031401</v>
      </c>
      <c r="H16" s="17">
        <v>0.33484644559594401</v>
      </c>
      <c r="I16" s="17">
        <v>0.28870822458238199</v>
      </c>
      <c r="J16" s="17">
        <v>0.23157895179358201</v>
      </c>
      <c r="K16" s="17">
        <v>0.142572615767107</v>
      </c>
      <c r="L16" s="17">
        <v>9.5956086567480794E-2</v>
      </c>
      <c r="M16" s="17"/>
      <c r="N16" s="17">
        <v>0.17353251916901</v>
      </c>
      <c r="O16" s="17">
        <v>0.25437424536223302</v>
      </c>
      <c r="P16" s="17">
        <v>0.21150696821663201</v>
      </c>
      <c r="Q16" s="17">
        <v>0.29672642717046999</v>
      </c>
      <c r="R16" s="17">
        <v>0.107350662983714</v>
      </c>
      <c r="S16" s="17">
        <v>0.200418996991896</v>
      </c>
      <c r="T16" s="17">
        <v>0.25805288246594799</v>
      </c>
      <c r="U16" s="17">
        <v>0.14272769518859699</v>
      </c>
      <c r="V16" s="17">
        <v>0.21819992540128699</v>
      </c>
      <c r="W16" s="17">
        <v>0.17584327402609801</v>
      </c>
      <c r="X16" s="17">
        <v>0.23050103101949801</v>
      </c>
      <c r="Y16" s="17">
        <v>0.389839227808013</v>
      </c>
      <c r="Z16" s="17">
        <v>0.28912103097794301</v>
      </c>
      <c r="AA16" s="17">
        <v>0.340625460852919</v>
      </c>
      <c r="AB16" s="17">
        <v>0.159603071356163</v>
      </c>
      <c r="AC16" s="17">
        <v>0.243244471881813</v>
      </c>
      <c r="AD16" s="17"/>
      <c r="AE16" s="17">
        <v>0.26895789071065102</v>
      </c>
      <c r="AF16" s="17">
        <v>0.19635566011434399</v>
      </c>
    </row>
    <row r="17" spans="2:32" x14ac:dyDescent="0.5">
      <c r="B17" s="18" t="s">
        <v>155</v>
      </c>
      <c r="C17" s="17">
        <v>0.207027738219632</v>
      </c>
      <c r="D17" s="17">
        <v>0.19989197197044101</v>
      </c>
      <c r="E17" s="17">
        <v>0.21284309049012601</v>
      </c>
      <c r="F17" s="17"/>
      <c r="G17" s="17">
        <v>0.42148586171911401</v>
      </c>
      <c r="H17" s="17">
        <v>0.36232616141748197</v>
      </c>
      <c r="I17" s="17">
        <v>0.27499172727719401</v>
      </c>
      <c r="J17" s="17">
        <v>0.193620056569142</v>
      </c>
      <c r="K17" s="17">
        <v>0.18865658206741301</v>
      </c>
      <c r="L17" s="17">
        <v>2.86223854036604E-2</v>
      </c>
      <c r="M17" s="17"/>
      <c r="N17" s="17">
        <v>0.255669609259571</v>
      </c>
      <c r="O17" s="17">
        <v>0.21897123676147501</v>
      </c>
      <c r="P17" s="17">
        <v>0.13567836112697201</v>
      </c>
      <c r="Q17" s="17">
        <v>0.18401144249236601</v>
      </c>
      <c r="R17" s="17">
        <v>0.32082112836420101</v>
      </c>
      <c r="S17" s="17">
        <v>8.2813373767930298E-2</v>
      </c>
      <c r="T17" s="17">
        <v>0.23190589930974601</v>
      </c>
      <c r="U17" s="17">
        <v>0.13835957852792799</v>
      </c>
      <c r="V17" s="17">
        <v>0.200491824361477</v>
      </c>
      <c r="W17" s="17">
        <v>0.21716921526472099</v>
      </c>
      <c r="X17" s="17">
        <v>0.23001761998338499</v>
      </c>
      <c r="Y17" s="17">
        <v>0.23592293084819599</v>
      </c>
      <c r="Z17" s="17">
        <v>0.13133283988233299</v>
      </c>
      <c r="AA17" s="17">
        <v>0.18740578833260299</v>
      </c>
      <c r="AB17" s="17">
        <v>0.12232814623298199</v>
      </c>
      <c r="AC17" s="17">
        <v>0.23788871189618199</v>
      </c>
      <c r="AD17" s="17"/>
      <c r="AE17" s="17">
        <v>0.24705267315725499</v>
      </c>
      <c r="AF17" s="17">
        <v>0.188792214732768</v>
      </c>
    </row>
    <row r="18" spans="2:32" x14ac:dyDescent="0.5">
      <c r="B18" s="18" t="s">
        <v>156</v>
      </c>
      <c r="C18" s="17">
        <v>0.19273889991992099</v>
      </c>
      <c r="D18" s="17">
        <v>0.232611269599485</v>
      </c>
      <c r="E18" s="17">
        <v>0.15537814369854699</v>
      </c>
      <c r="F18" s="17"/>
      <c r="G18" s="17">
        <v>0.103581609836686</v>
      </c>
      <c r="H18" s="17">
        <v>0.21617497973240901</v>
      </c>
      <c r="I18" s="17">
        <v>0.170450532220596</v>
      </c>
      <c r="J18" s="17">
        <v>0.20865476656045701</v>
      </c>
      <c r="K18" s="17">
        <v>0.22703373939333099</v>
      </c>
      <c r="L18" s="17">
        <v>0.188097947020548</v>
      </c>
      <c r="M18" s="17"/>
      <c r="N18" s="17">
        <v>0.20477705673246999</v>
      </c>
      <c r="O18" s="17">
        <v>0.27220457006306398</v>
      </c>
      <c r="P18" s="17">
        <v>0.19318329985831401</v>
      </c>
      <c r="Q18" s="17">
        <v>9.11935193494149E-2</v>
      </c>
      <c r="R18" s="17">
        <v>0.216883434210873</v>
      </c>
      <c r="S18" s="17">
        <v>0.15601045862455201</v>
      </c>
      <c r="T18" s="17">
        <v>0.26210809355036502</v>
      </c>
      <c r="U18" s="17">
        <v>9.4607223503649501E-2</v>
      </c>
      <c r="V18" s="17">
        <v>0.156799627979473</v>
      </c>
      <c r="W18" s="17">
        <v>0.171021901738965</v>
      </c>
      <c r="X18" s="17">
        <v>0.16238796275435699</v>
      </c>
      <c r="Y18" s="17">
        <v>0.16097644531430799</v>
      </c>
      <c r="Z18" s="17">
        <v>0.173322788728619</v>
      </c>
      <c r="AA18" s="17">
        <v>0.29192642808576702</v>
      </c>
      <c r="AB18" s="17">
        <v>4.5940323891943302E-2</v>
      </c>
      <c r="AC18" s="17">
        <v>0.17639743803861499</v>
      </c>
      <c r="AD18" s="17"/>
      <c r="AE18" s="17">
        <v>0.30922089009419101</v>
      </c>
      <c r="AF18" s="17">
        <v>0.13966923045187701</v>
      </c>
    </row>
    <row r="19" spans="2:32" x14ac:dyDescent="0.5">
      <c r="B19" s="18" t="s">
        <v>157</v>
      </c>
      <c r="C19" s="17">
        <v>0.15173610116536401</v>
      </c>
      <c r="D19" s="17">
        <v>0.153096487169332</v>
      </c>
      <c r="E19" s="17">
        <v>0.14923391609629</v>
      </c>
      <c r="F19" s="17"/>
      <c r="G19" s="17">
        <v>0.24083647061574301</v>
      </c>
      <c r="H19" s="17">
        <v>0.22048021335434601</v>
      </c>
      <c r="I19" s="17">
        <v>0.17425282206527401</v>
      </c>
      <c r="J19" s="17">
        <v>0.14205865498556899</v>
      </c>
      <c r="K19" s="17">
        <v>0.121218359280501</v>
      </c>
      <c r="L19" s="17">
        <v>9.6908674695044397E-2</v>
      </c>
      <c r="M19" s="17"/>
      <c r="N19" s="17">
        <v>9.8574811232533102E-2</v>
      </c>
      <c r="O19" s="17">
        <v>0.12898339409193099</v>
      </c>
      <c r="P19" s="17">
        <v>0.176740697250414</v>
      </c>
      <c r="Q19" s="17">
        <v>0.112725849575937</v>
      </c>
      <c r="R19" s="17">
        <v>0.39123021523301699</v>
      </c>
      <c r="S19" s="17">
        <v>0.161327195913745</v>
      </c>
      <c r="T19" s="17">
        <v>0.21125249164131901</v>
      </c>
      <c r="U19" s="17">
        <v>0.14226867792866099</v>
      </c>
      <c r="V19" s="17">
        <v>0.14934472851890701</v>
      </c>
      <c r="W19" s="17">
        <v>0.164648223169402</v>
      </c>
      <c r="X19" s="17">
        <v>0.111322749449471</v>
      </c>
      <c r="Y19" s="17">
        <v>0.31473684199843399</v>
      </c>
      <c r="Z19" s="17">
        <v>0.14661236200399899</v>
      </c>
      <c r="AA19" s="17">
        <v>0.23687285097056801</v>
      </c>
      <c r="AB19" s="17">
        <v>7.3475498795942201E-2</v>
      </c>
      <c r="AC19" s="17">
        <v>0.25024900705962999</v>
      </c>
      <c r="AD19" s="17"/>
      <c r="AE19" s="17">
        <v>0.19768011614835199</v>
      </c>
      <c r="AF19" s="17">
        <v>0.13080382068548699</v>
      </c>
    </row>
    <row r="20" spans="2:32" ht="28.7" x14ac:dyDescent="0.5">
      <c r="B20" s="18" t="s">
        <v>158</v>
      </c>
      <c r="C20" s="17">
        <v>0.15087366646367401</v>
      </c>
      <c r="D20" s="17">
        <v>0.171475450340909</v>
      </c>
      <c r="E20" s="17">
        <v>0.12999476141275401</v>
      </c>
      <c r="F20" s="17"/>
      <c r="G20" s="17">
        <v>0.235013581981599</v>
      </c>
      <c r="H20" s="17">
        <v>0.25372719561047702</v>
      </c>
      <c r="I20" s="17">
        <v>0.2152292286728</v>
      </c>
      <c r="J20" s="17">
        <v>0.174000509903697</v>
      </c>
      <c r="K20" s="17">
        <v>0.136344149982706</v>
      </c>
      <c r="L20" s="17">
        <v>2.2775166532780701E-2</v>
      </c>
      <c r="M20" s="17"/>
      <c r="N20" s="17">
        <v>0.164861198187812</v>
      </c>
      <c r="O20" s="17">
        <v>0.19302133285974099</v>
      </c>
      <c r="P20" s="17">
        <v>8.5597633429202097E-2</v>
      </c>
      <c r="Q20" s="17">
        <v>5.8867076923889601E-2</v>
      </c>
      <c r="R20" s="17">
        <v>0.216883434210873</v>
      </c>
      <c r="S20" s="17">
        <v>0.164820974661672</v>
      </c>
      <c r="T20" s="17">
        <v>0.16202673610787799</v>
      </c>
      <c r="U20" s="17">
        <v>9.3941283506729506E-2</v>
      </c>
      <c r="V20" s="17">
        <v>0.201910061151652</v>
      </c>
      <c r="W20" s="17">
        <v>0.12619192329456</v>
      </c>
      <c r="X20" s="17">
        <v>0.17122698838421699</v>
      </c>
      <c r="Y20" s="17">
        <v>0.159876217635541</v>
      </c>
      <c r="Z20" s="17">
        <v>0.12788414475002799</v>
      </c>
      <c r="AA20" s="17">
        <v>6.3977728357887106E-2</v>
      </c>
      <c r="AB20" s="17">
        <v>0.112691794343556</v>
      </c>
      <c r="AC20" s="17">
        <v>0.17183740507324899</v>
      </c>
      <c r="AD20" s="17"/>
      <c r="AE20" s="17">
        <v>0.25237426921357897</v>
      </c>
      <c r="AF20" s="17">
        <v>0.104629578165682</v>
      </c>
    </row>
    <row r="21" spans="2:32" x14ac:dyDescent="0.5">
      <c r="B21" s="18" t="s">
        <v>159</v>
      </c>
      <c r="C21" s="17">
        <v>9.2983139371120099E-2</v>
      </c>
      <c r="D21" s="17">
        <v>0.115512864265232</v>
      </c>
      <c r="E21" s="17">
        <v>7.1813670436632907E-2</v>
      </c>
      <c r="F21" s="17"/>
      <c r="G21" s="17">
        <v>0.21600005505512501</v>
      </c>
      <c r="H21" s="17">
        <v>0.17132163499623501</v>
      </c>
      <c r="I21" s="17">
        <v>7.4347661345312899E-2</v>
      </c>
      <c r="J21" s="17">
        <v>0.10155077130113201</v>
      </c>
      <c r="K21" s="17">
        <v>5.4328155112617398E-2</v>
      </c>
      <c r="L21" s="17">
        <v>3.86805600782427E-2</v>
      </c>
      <c r="M21" s="17"/>
      <c r="N21" s="17">
        <v>0.148888994711176</v>
      </c>
      <c r="O21" s="17">
        <v>7.2052737580372894E-2</v>
      </c>
      <c r="P21" s="17">
        <v>8.0103553311553596E-2</v>
      </c>
      <c r="Q21" s="17">
        <v>0.13336497886823601</v>
      </c>
      <c r="R21" s="17">
        <v>9.1061983169710106E-2</v>
      </c>
      <c r="S21" s="17">
        <v>7.4853027708039699E-2</v>
      </c>
      <c r="T21" s="17">
        <v>0.13253524555294099</v>
      </c>
      <c r="U21" s="17">
        <v>0.10562767350537</v>
      </c>
      <c r="V21" s="17">
        <v>5.8853365419503097E-2</v>
      </c>
      <c r="W21" s="17">
        <v>8.1719192503862101E-2</v>
      </c>
      <c r="X21" s="17">
        <v>6.1061322312779803E-2</v>
      </c>
      <c r="Y21" s="17">
        <v>0.172268703858588</v>
      </c>
      <c r="Z21" s="17">
        <v>1.70145395644671E-2</v>
      </c>
      <c r="AA21" s="17">
        <v>0.20862015631844599</v>
      </c>
      <c r="AB21" s="17">
        <v>4.5940323891943302E-2</v>
      </c>
      <c r="AC21" s="17">
        <v>0.13225597694930599</v>
      </c>
      <c r="AD21" s="17"/>
      <c r="AE21" s="17">
        <v>0.103671438454133</v>
      </c>
      <c r="AF21" s="17">
        <v>8.8113506746690495E-2</v>
      </c>
    </row>
    <row r="22" spans="2:32" x14ac:dyDescent="0.5">
      <c r="B22" s="18" t="s">
        <v>55</v>
      </c>
      <c r="C22" s="19">
        <v>4.2638446097823399E-2</v>
      </c>
      <c r="D22" s="19">
        <v>3.5243663699054101E-2</v>
      </c>
      <c r="E22" s="19">
        <v>4.9857468963840697E-2</v>
      </c>
      <c r="F22" s="19"/>
      <c r="G22" s="19">
        <v>2.6833539467318299E-2</v>
      </c>
      <c r="H22" s="19">
        <v>8.8496291018279605E-3</v>
      </c>
      <c r="I22" s="19">
        <v>5.53512865233921E-2</v>
      </c>
      <c r="J22" s="19">
        <v>7.5767382356817695E-2</v>
      </c>
      <c r="K22" s="19">
        <v>3.2113356157309397E-2</v>
      </c>
      <c r="L22" s="19">
        <v>4.6596320611396597E-2</v>
      </c>
      <c r="M22" s="19"/>
      <c r="N22" s="19">
        <v>7.2697152086454997E-2</v>
      </c>
      <c r="O22" s="19">
        <v>1.6548943384968699E-2</v>
      </c>
      <c r="P22" s="19">
        <v>4.0142472713086803E-2</v>
      </c>
      <c r="Q22" s="19">
        <v>0</v>
      </c>
      <c r="R22" s="19">
        <v>9.6704822806779306E-2</v>
      </c>
      <c r="S22" s="19">
        <v>7.5953970489114495E-2</v>
      </c>
      <c r="T22" s="19">
        <v>5.7970149150362499E-2</v>
      </c>
      <c r="U22" s="19">
        <v>0.12999552842300599</v>
      </c>
      <c r="V22" s="19">
        <v>6.6390452269534397E-2</v>
      </c>
      <c r="W22" s="19">
        <v>2.9404928521585098E-2</v>
      </c>
      <c r="X22" s="19">
        <v>3.6070810158181102E-2</v>
      </c>
      <c r="Y22" s="19">
        <v>0</v>
      </c>
      <c r="Z22" s="19">
        <v>5.1858707525328097E-2</v>
      </c>
      <c r="AA22" s="19">
        <v>3.08808445256065E-2</v>
      </c>
      <c r="AB22" s="19">
        <v>3.88774187737813E-2</v>
      </c>
      <c r="AC22" s="19">
        <v>0</v>
      </c>
      <c r="AD22" s="19"/>
      <c r="AE22" s="19">
        <v>2.6753450702559099E-2</v>
      </c>
      <c r="AF22" s="19">
        <v>4.9875714742245197E-2</v>
      </c>
    </row>
    <row r="23" spans="2:32" x14ac:dyDescent="0.5">
      <c r="B23" s="16"/>
    </row>
    <row r="24" spans="2:32" x14ac:dyDescent="0.5">
      <c r="B24" t="s">
        <v>58</v>
      </c>
    </row>
    <row r="25" spans="2:32" x14ac:dyDescent="0.5">
      <c r="B25" t="s">
        <v>59</v>
      </c>
    </row>
    <row r="27" spans="2:32" x14ac:dyDescent="0.5">
      <c r="B27"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F2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161</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153</v>
      </c>
      <c r="C9" s="17">
        <v>0.197574957973532</v>
      </c>
      <c r="D9" s="17">
        <v>0.18874195641903599</v>
      </c>
      <c r="E9" s="17">
        <v>0.20480494176710601</v>
      </c>
      <c r="F9" s="17"/>
      <c r="G9" s="17">
        <v>0.28911420025879397</v>
      </c>
      <c r="H9" s="17">
        <v>0.23227249323156299</v>
      </c>
      <c r="I9" s="17">
        <v>0.22902179884860299</v>
      </c>
      <c r="J9" s="17">
        <v>0.14843973199605501</v>
      </c>
      <c r="K9" s="17">
        <v>0.193170380223571</v>
      </c>
      <c r="L9" s="17">
        <v>0.16307047671130401</v>
      </c>
      <c r="M9" s="17"/>
      <c r="N9" s="17">
        <v>0.183915204753136</v>
      </c>
      <c r="O9" s="17">
        <v>0.186369002585723</v>
      </c>
      <c r="P9" s="17">
        <v>0.286518203954095</v>
      </c>
      <c r="Q9" s="17">
        <v>0.22042330999543699</v>
      </c>
      <c r="R9" s="17">
        <v>0.30794541738058301</v>
      </c>
      <c r="S9" s="17">
        <v>0.19562728208838501</v>
      </c>
      <c r="T9" s="17">
        <v>0.20932975157978501</v>
      </c>
      <c r="U9" s="17">
        <v>9.3999924902885598E-2</v>
      </c>
      <c r="V9" s="17">
        <v>0.16980861211325601</v>
      </c>
      <c r="W9" s="17">
        <v>0.20982862682324699</v>
      </c>
      <c r="X9" s="17">
        <v>0.124566214906649</v>
      </c>
      <c r="Y9" s="17">
        <v>0.22355529740944799</v>
      </c>
      <c r="Z9" s="17">
        <v>0.18013333915566701</v>
      </c>
      <c r="AA9" s="17">
        <v>0.20635262905148799</v>
      </c>
      <c r="AB9" s="17">
        <v>0.35988458609283502</v>
      </c>
      <c r="AC9" s="17">
        <v>0.10009985552471801</v>
      </c>
      <c r="AD9" s="17"/>
      <c r="AE9" s="17">
        <v>0.20463254343448001</v>
      </c>
      <c r="AF9" s="17">
        <v>0.19435949327298299</v>
      </c>
    </row>
    <row r="10" spans="2:32" x14ac:dyDescent="0.5">
      <c r="B10" s="18" t="s">
        <v>148</v>
      </c>
      <c r="C10" s="17">
        <v>0.13936763318991799</v>
      </c>
      <c r="D10" s="17">
        <v>0.153968036954932</v>
      </c>
      <c r="E10" s="17">
        <v>0.12417684415719001</v>
      </c>
      <c r="F10" s="17"/>
      <c r="G10" s="17">
        <v>0.24869089689277299</v>
      </c>
      <c r="H10" s="17">
        <v>0.122339976196517</v>
      </c>
      <c r="I10" s="17">
        <v>0.16779879623059901</v>
      </c>
      <c r="J10" s="17">
        <v>0.11845365418158001</v>
      </c>
      <c r="K10" s="17">
        <v>7.72935794455296E-2</v>
      </c>
      <c r="L10" s="17">
        <v>0.15251371485816201</v>
      </c>
      <c r="M10" s="17"/>
      <c r="N10" s="17">
        <v>0.115011637897668</v>
      </c>
      <c r="O10" s="17">
        <v>0.151619288183999</v>
      </c>
      <c r="P10" s="17">
        <v>7.52581184907649E-2</v>
      </c>
      <c r="Q10" s="17">
        <v>9.4059944911577806E-2</v>
      </c>
      <c r="R10" s="17">
        <v>0.19281756907959299</v>
      </c>
      <c r="S10" s="17">
        <v>0.19231878839500899</v>
      </c>
      <c r="T10" s="17">
        <v>0.11123024392172499</v>
      </c>
      <c r="U10" s="17">
        <v>8.1277966041884697E-2</v>
      </c>
      <c r="V10" s="17">
        <v>0.16753740666109199</v>
      </c>
      <c r="W10" s="17">
        <v>0.13556616560392601</v>
      </c>
      <c r="X10" s="17">
        <v>0.149950471756301</v>
      </c>
      <c r="Y10" s="17">
        <v>8.0018530977878893E-2</v>
      </c>
      <c r="Z10" s="17">
        <v>0.22107542049321399</v>
      </c>
      <c r="AA10" s="17">
        <v>9.4637564446159297E-2</v>
      </c>
      <c r="AB10" s="17">
        <v>0.13914301202728299</v>
      </c>
      <c r="AC10" s="17">
        <v>0.24064875593733601</v>
      </c>
      <c r="AD10" s="17"/>
      <c r="AE10" s="17">
        <v>8.1945540380392798E-2</v>
      </c>
      <c r="AF10" s="17">
        <v>0.16552937270866799</v>
      </c>
    </row>
    <row r="11" spans="2:32" ht="28.7" x14ac:dyDescent="0.5">
      <c r="B11" s="18" t="s">
        <v>152</v>
      </c>
      <c r="C11" s="17">
        <v>0.119714869509947</v>
      </c>
      <c r="D11" s="17">
        <v>0.12865359758186101</v>
      </c>
      <c r="E11" s="17">
        <v>0.11162230189185</v>
      </c>
      <c r="F11" s="17"/>
      <c r="G11" s="17">
        <v>0.227059494865476</v>
      </c>
      <c r="H11" s="17">
        <v>0.112950990952859</v>
      </c>
      <c r="I11" s="17">
        <v>0.147355116957264</v>
      </c>
      <c r="J11" s="17">
        <v>0.104281040883802</v>
      </c>
      <c r="K11" s="17">
        <v>8.5835098206686194E-2</v>
      </c>
      <c r="L11" s="17">
        <v>0.105063497969344</v>
      </c>
      <c r="M11" s="17"/>
      <c r="N11" s="17">
        <v>0.14753492182189301</v>
      </c>
      <c r="O11" s="17">
        <v>0.12770350533425201</v>
      </c>
      <c r="P11" s="17">
        <v>7.5895874448005302E-2</v>
      </c>
      <c r="Q11" s="17">
        <v>0.12038568983919699</v>
      </c>
      <c r="R11" s="17">
        <v>0.19281756907959299</v>
      </c>
      <c r="S11" s="17">
        <v>7.97629496095561E-2</v>
      </c>
      <c r="T11" s="17">
        <v>8.2350765399607603E-2</v>
      </c>
      <c r="U11" s="17">
        <v>9.1607460889926703E-2</v>
      </c>
      <c r="V11" s="17">
        <v>0.169326143221803</v>
      </c>
      <c r="W11" s="17">
        <v>0.10377240292041599</v>
      </c>
      <c r="X11" s="17">
        <v>5.5085841451800198E-2</v>
      </c>
      <c r="Y11" s="17">
        <v>7.6046713212655506E-2</v>
      </c>
      <c r="Z11" s="17">
        <v>0.100691442965779</v>
      </c>
      <c r="AA11" s="17">
        <v>0.21238152551418901</v>
      </c>
      <c r="AB11" s="17">
        <v>0.123258853639891</v>
      </c>
      <c r="AC11" s="17">
        <v>0.17172105184519401</v>
      </c>
      <c r="AD11" s="17"/>
      <c r="AE11" s="17">
        <v>0.110651137552586</v>
      </c>
      <c r="AF11" s="17">
        <v>0.123844342730695</v>
      </c>
    </row>
    <row r="12" spans="2:32" x14ac:dyDescent="0.5">
      <c r="B12" s="18" t="s">
        <v>147</v>
      </c>
      <c r="C12" s="17">
        <v>0.114161732402358</v>
      </c>
      <c r="D12" s="17">
        <v>0.122046768028478</v>
      </c>
      <c r="E12" s="17">
        <v>0.107054782709812</v>
      </c>
      <c r="F12" s="17"/>
      <c r="G12" s="17">
        <v>0.151921576775886</v>
      </c>
      <c r="H12" s="17">
        <v>9.29385896543201E-2</v>
      </c>
      <c r="I12" s="17">
        <v>0.110154275083298</v>
      </c>
      <c r="J12" s="17">
        <v>0.120926771075548</v>
      </c>
      <c r="K12" s="17">
        <v>7.4778312815381998E-2</v>
      </c>
      <c r="L12" s="17">
        <v>0.13897150510436401</v>
      </c>
      <c r="M12" s="17"/>
      <c r="N12" s="17">
        <v>0.115311872541338</v>
      </c>
      <c r="O12" s="17">
        <v>9.7266658617445503E-2</v>
      </c>
      <c r="P12" s="17">
        <v>7.9318665271067498E-2</v>
      </c>
      <c r="Q12" s="17">
        <v>0.120596288910818</v>
      </c>
      <c r="R12" s="17">
        <v>0.19281756907959299</v>
      </c>
      <c r="S12" s="17">
        <v>0.15798355821517199</v>
      </c>
      <c r="T12" s="17">
        <v>9.6426827134305004E-2</v>
      </c>
      <c r="U12" s="17">
        <v>0.18333042530467999</v>
      </c>
      <c r="V12" s="17">
        <v>0.14855428825254699</v>
      </c>
      <c r="W12" s="17">
        <v>0.127597383750506</v>
      </c>
      <c r="X12" s="17">
        <v>3.5714261064913502E-2</v>
      </c>
      <c r="Y12" s="17">
        <v>7.6046713212655506E-2</v>
      </c>
      <c r="Z12" s="17">
        <v>0.11828409346782499</v>
      </c>
      <c r="AA12" s="17">
        <v>0.12610995181452</v>
      </c>
      <c r="AB12" s="17">
        <v>3.4215648351725303E-2</v>
      </c>
      <c r="AC12" s="17">
        <v>0.21731732736014001</v>
      </c>
      <c r="AD12" s="17"/>
      <c r="AE12" s="17">
        <v>7.6150570970753298E-2</v>
      </c>
      <c r="AF12" s="17">
        <v>0.13147977247236201</v>
      </c>
    </row>
    <row r="13" spans="2:32" x14ac:dyDescent="0.5">
      <c r="B13" s="18" t="s">
        <v>151</v>
      </c>
      <c r="C13" s="17">
        <v>9.5558913105464202E-2</v>
      </c>
      <c r="D13" s="17">
        <v>9.6930885144996801E-2</v>
      </c>
      <c r="E13" s="17">
        <v>9.4602423278888695E-2</v>
      </c>
      <c r="F13" s="17"/>
      <c r="G13" s="17">
        <v>0.11550517542720801</v>
      </c>
      <c r="H13" s="17">
        <v>0.115444004786193</v>
      </c>
      <c r="I13" s="17">
        <v>0.105976111447735</v>
      </c>
      <c r="J13" s="17">
        <v>0.13597601023954201</v>
      </c>
      <c r="K13" s="17">
        <v>6.2797913963077906E-2</v>
      </c>
      <c r="L13" s="17">
        <v>6.8887243165055803E-2</v>
      </c>
      <c r="M13" s="17"/>
      <c r="N13" s="17">
        <v>0.11702495245552599</v>
      </c>
      <c r="O13" s="17">
        <v>6.8629719051174307E-2</v>
      </c>
      <c r="P13" s="17">
        <v>0.10002001554692801</v>
      </c>
      <c r="Q13" s="17">
        <v>0.18588233635478399</v>
      </c>
      <c r="R13" s="17">
        <v>0.19281756907959299</v>
      </c>
      <c r="S13" s="17">
        <v>0.197292574797096</v>
      </c>
      <c r="T13" s="17">
        <v>2.2140226662432101E-2</v>
      </c>
      <c r="U13" s="17">
        <v>0.13609673392357399</v>
      </c>
      <c r="V13" s="17">
        <v>7.03575005911381E-2</v>
      </c>
      <c r="W13" s="17">
        <v>0.12533929013280901</v>
      </c>
      <c r="X13" s="17">
        <v>0.148340162743932</v>
      </c>
      <c r="Y13" s="17">
        <v>0.22583529213155801</v>
      </c>
      <c r="Z13" s="17">
        <v>6.7123447485283497E-2</v>
      </c>
      <c r="AA13" s="17">
        <v>3.2301902742358703E-2</v>
      </c>
      <c r="AB13" s="17">
        <v>0</v>
      </c>
      <c r="AC13" s="17">
        <v>3.74392382229932E-2</v>
      </c>
      <c r="AD13" s="17"/>
      <c r="AE13" s="17">
        <v>7.5013944406910504E-2</v>
      </c>
      <c r="AF13" s="17">
        <v>0.10491928457947799</v>
      </c>
    </row>
    <row r="14" spans="2:32" ht="28.7" x14ac:dyDescent="0.5">
      <c r="B14" s="18" t="s">
        <v>149</v>
      </c>
      <c r="C14" s="17">
        <v>9.30418975621667E-2</v>
      </c>
      <c r="D14" s="17">
        <v>0.100881075207835</v>
      </c>
      <c r="E14" s="17">
        <v>8.4135953537312597E-2</v>
      </c>
      <c r="F14" s="17"/>
      <c r="G14" s="17">
        <v>0.15070982991145901</v>
      </c>
      <c r="H14" s="17">
        <v>6.4141354241463E-2</v>
      </c>
      <c r="I14" s="17">
        <v>7.5518385629408297E-2</v>
      </c>
      <c r="J14" s="17">
        <v>0.106408586919032</v>
      </c>
      <c r="K14" s="17">
        <v>7.5102879366864703E-2</v>
      </c>
      <c r="L14" s="17">
        <v>0.104141424683689</v>
      </c>
      <c r="M14" s="17"/>
      <c r="N14" s="17">
        <v>5.7315700173015002E-2</v>
      </c>
      <c r="O14" s="17">
        <v>6.1312665240454901E-2</v>
      </c>
      <c r="P14" s="17">
        <v>5.5053736864101803E-2</v>
      </c>
      <c r="Q14" s="17">
        <v>0.12282932154182</v>
      </c>
      <c r="R14" s="17">
        <v>0</v>
      </c>
      <c r="S14" s="17">
        <v>0.117368246856246</v>
      </c>
      <c r="T14" s="17">
        <v>0.103292204009709</v>
      </c>
      <c r="U14" s="17">
        <v>9.1722964414753305E-2</v>
      </c>
      <c r="V14" s="17">
        <v>0.113869445068114</v>
      </c>
      <c r="W14" s="17">
        <v>0.107744277471609</v>
      </c>
      <c r="X14" s="17">
        <v>0.10639157531427</v>
      </c>
      <c r="Y14" s="17">
        <v>0.22505180904869801</v>
      </c>
      <c r="Z14" s="17">
        <v>0.168808182050741</v>
      </c>
      <c r="AA14" s="17">
        <v>0.12610995181452</v>
      </c>
      <c r="AB14" s="17">
        <v>3.4726145380827897E-2</v>
      </c>
      <c r="AC14" s="17">
        <v>9.6717390366385506E-2</v>
      </c>
      <c r="AD14" s="17"/>
      <c r="AE14" s="17">
        <v>4.7565572260023503E-2</v>
      </c>
      <c r="AF14" s="17">
        <v>0.113761096717292</v>
      </c>
    </row>
    <row r="15" spans="2:32" x14ac:dyDescent="0.5">
      <c r="B15" s="18" t="s">
        <v>157</v>
      </c>
      <c r="C15" s="17">
        <v>6.9540519973248893E-2</v>
      </c>
      <c r="D15" s="17">
        <v>7.4264062242303905E-2</v>
      </c>
      <c r="E15" s="17">
        <v>6.33516470648572E-2</v>
      </c>
      <c r="F15" s="17"/>
      <c r="G15" s="17">
        <v>9.9161092738360504E-2</v>
      </c>
      <c r="H15" s="17">
        <v>9.5806886588077095E-2</v>
      </c>
      <c r="I15" s="17">
        <v>0.115643402560798</v>
      </c>
      <c r="J15" s="17">
        <v>6.1697343453847801E-2</v>
      </c>
      <c r="K15" s="17">
        <v>4.83221939794908E-2</v>
      </c>
      <c r="L15" s="17">
        <v>3.8125302151307501E-2</v>
      </c>
      <c r="M15" s="17"/>
      <c r="N15" s="17">
        <v>5.3214052163710203E-2</v>
      </c>
      <c r="O15" s="17">
        <v>7.7633868917403606E-2</v>
      </c>
      <c r="P15" s="17">
        <v>5.7485753844364398E-2</v>
      </c>
      <c r="Q15" s="17">
        <v>9.3453908623076801E-2</v>
      </c>
      <c r="R15" s="17">
        <v>0.101755585909883</v>
      </c>
      <c r="S15" s="17">
        <v>0.11383678600885</v>
      </c>
      <c r="T15" s="17">
        <v>2.8803674420141302E-2</v>
      </c>
      <c r="U15" s="17">
        <v>9.2455110153230893E-2</v>
      </c>
      <c r="V15" s="17">
        <v>8.4342273362112599E-2</v>
      </c>
      <c r="W15" s="17">
        <v>8.9486846254442504E-2</v>
      </c>
      <c r="X15" s="17">
        <v>3.6935210566950399E-2</v>
      </c>
      <c r="Y15" s="17">
        <v>0</v>
      </c>
      <c r="Z15" s="17">
        <v>1.8191346602368999E-2</v>
      </c>
      <c r="AA15" s="17">
        <v>0.16046789701321901</v>
      </c>
      <c r="AB15" s="17">
        <v>3.4726145380827897E-2</v>
      </c>
      <c r="AC15" s="17">
        <v>7.8231641989990205E-2</v>
      </c>
      <c r="AD15" s="17"/>
      <c r="AE15" s="17">
        <v>6.3223064147512303E-2</v>
      </c>
      <c r="AF15" s="17">
        <v>7.2418778595454994E-2</v>
      </c>
    </row>
    <row r="16" spans="2:32" x14ac:dyDescent="0.5">
      <c r="B16" s="18" t="s">
        <v>155</v>
      </c>
      <c r="C16" s="17">
        <v>6.8877606808923797E-2</v>
      </c>
      <c r="D16" s="17">
        <v>7.3878093649347207E-2</v>
      </c>
      <c r="E16" s="17">
        <v>6.2592900436101301E-2</v>
      </c>
      <c r="F16" s="17"/>
      <c r="G16" s="17">
        <v>0.25573965347671301</v>
      </c>
      <c r="H16" s="17">
        <v>0.110969410958594</v>
      </c>
      <c r="I16" s="17">
        <v>0.104408914569991</v>
      </c>
      <c r="J16" s="17">
        <v>6.0566858428058597E-2</v>
      </c>
      <c r="K16" s="17">
        <v>1.70972411231405E-2</v>
      </c>
      <c r="L16" s="17">
        <v>2.95501374578758E-3</v>
      </c>
      <c r="M16" s="17"/>
      <c r="N16" s="17">
        <v>5.6060890239088702E-2</v>
      </c>
      <c r="O16" s="17">
        <v>0.112997037248194</v>
      </c>
      <c r="P16" s="17">
        <v>2.4413451924417101E-2</v>
      </c>
      <c r="Q16" s="17">
        <v>6.2170044295349398E-2</v>
      </c>
      <c r="R16" s="17">
        <v>0</v>
      </c>
      <c r="S16" s="17">
        <v>3.9331003414240701E-2</v>
      </c>
      <c r="T16" s="17">
        <v>4.6873280324944401E-2</v>
      </c>
      <c r="U16" s="17">
        <v>4.4418295021197998E-2</v>
      </c>
      <c r="V16" s="17">
        <v>7.1258091177677702E-2</v>
      </c>
      <c r="W16" s="17">
        <v>8.63626573542252E-2</v>
      </c>
      <c r="X16" s="17">
        <v>5.9727876946373097E-2</v>
      </c>
      <c r="Y16" s="17">
        <v>0.153760396684126</v>
      </c>
      <c r="Z16" s="17">
        <v>3.5727217203159502E-2</v>
      </c>
      <c r="AA16" s="17">
        <v>7.6363245064872007E-2</v>
      </c>
      <c r="AB16" s="17">
        <v>3.71279718968218E-2</v>
      </c>
      <c r="AC16" s="17">
        <v>0</v>
      </c>
      <c r="AD16" s="17"/>
      <c r="AE16" s="17">
        <v>5.5778349418358103E-2</v>
      </c>
      <c r="AF16" s="17">
        <v>7.4845681864596406E-2</v>
      </c>
    </row>
    <row r="17" spans="2:32" x14ac:dyDescent="0.5">
      <c r="B17" s="18" t="s">
        <v>154</v>
      </c>
      <c r="C17" s="17">
        <v>6.5808858098198794E-2</v>
      </c>
      <c r="D17" s="17">
        <v>6.4488111925960906E-2</v>
      </c>
      <c r="E17" s="17">
        <v>6.5377842001470399E-2</v>
      </c>
      <c r="F17" s="17"/>
      <c r="G17" s="17">
        <v>0.103948109258369</v>
      </c>
      <c r="H17" s="17">
        <v>5.92543687389386E-2</v>
      </c>
      <c r="I17" s="17">
        <v>0.104857677003139</v>
      </c>
      <c r="J17" s="17">
        <v>6.4851980330872097E-2</v>
      </c>
      <c r="K17" s="17">
        <v>7.0968374664057907E-2</v>
      </c>
      <c r="L17" s="17">
        <v>3.1663313634446397E-2</v>
      </c>
      <c r="M17" s="17"/>
      <c r="N17" s="17">
        <v>4.7947339159391901E-2</v>
      </c>
      <c r="O17" s="17">
        <v>7.4423506964141101E-2</v>
      </c>
      <c r="P17" s="17">
        <v>3.6174839162918901E-2</v>
      </c>
      <c r="Q17" s="17">
        <v>3.09328809599363E-2</v>
      </c>
      <c r="R17" s="17">
        <v>0</v>
      </c>
      <c r="S17" s="17">
        <v>0.110009762504966</v>
      </c>
      <c r="T17" s="17">
        <v>4.73780588644689E-2</v>
      </c>
      <c r="U17" s="17">
        <v>9.4115428427712103E-2</v>
      </c>
      <c r="V17" s="17">
        <v>6.7865939187903304E-2</v>
      </c>
      <c r="W17" s="17">
        <v>6.7199620852058398E-2</v>
      </c>
      <c r="X17" s="17">
        <v>7.8971215667893904E-2</v>
      </c>
      <c r="Y17" s="17">
        <v>0.30716534776303001</v>
      </c>
      <c r="Z17" s="17">
        <v>8.7530700005016004E-2</v>
      </c>
      <c r="AA17" s="17">
        <v>6.4289151442884995E-2</v>
      </c>
      <c r="AB17" s="17">
        <v>0</v>
      </c>
      <c r="AC17" s="17">
        <v>0.10586254655595401</v>
      </c>
      <c r="AD17" s="17"/>
      <c r="AE17" s="17">
        <v>6.7493905891334097E-2</v>
      </c>
      <c r="AF17" s="17">
        <v>6.5041143455911596E-2</v>
      </c>
    </row>
    <row r="18" spans="2:32" ht="28.7" x14ac:dyDescent="0.5">
      <c r="B18" s="18" t="s">
        <v>150</v>
      </c>
      <c r="C18" s="17">
        <v>6.3511919549202503E-2</v>
      </c>
      <c r="D18" s="17">
        <v>6.8574400877589495E-2</v>
      </c>
      <c r="E18" s="17">
        <v>5.8912793404119902E-2</v>
      </c>
      <c r="F18" s="17"/>
      <c r="G18" s="17">
        <v>0.12191671065376899</v>
      </c>
      <c r="H18" s="17">
        <v>8.1794434134821195E-2</v>
      </c>
      <c r="I18" s="17">
        <v>8.6522767728331507E-2</v>
      </c>
      <c r="J18" s="17">
        <v>6.8244318305113294E-2</v>
      </c>
      <c r="K18" s="17">
        <v>1.9252615133921298E-2</v>
      </c>
      <c r="L18" s="17">
        <v>4.8127419950060799E-2</v>
      </c>
      <c r="M18" s="17"/>
      <c r="N18" s="17">
        <v>4.6363270613769901E-2</v>
      </c>
      <c r="O18" s="17">
        <v>6.0320107021785203E-2</v>
      </c>
      <c r="P18" s="17">
        <v>5.9784629603706799E-2</v>
      </c>
      <c r="Q18" s="17">
        <v>6.3337663023263005E-2</v>
      </c>
      <c r="R18" s="17">
        <v>9.1061983169710106E-2</v>
      </c>
      <c r="S18" s="17">
        <v>3.8965713917367702E-2</v>
      </c>
      <c r="T18" s="17">
        <v>8.3700271337452503E-2</v>
      </c>
      <c r="U18" s="17">
        <v>9.1722964414753305E-2</v>
      </c>
      <c r="V18" s="17">
        <v>7.1593305377249394E-2</v>
      </c>
      <c r="W18" s="17">
        <v>7.9557501805317996E-2</v>
      </c>
      <c r="X18" s="17">
        <v>4.1345042113966599E-2</v>
      </c>
      <c r="Y18" s="17">
        <v>8.0018530977878893E-2</v>
      </c>
      <c r="Z18" s="17">
        <v>4.8656318807112103E-2</v>
      </c>
      <c r="AA18" s="17">
        <v>6.74120261594469E-2</v>
      </c>
      <c r="AB18" s="17">
        <v>4.5940323891943302E-2</v>
      </c>
      <c r="AC18" s="17">
        <v>2.9369166570762599E-2</v>
      </c>
      <c r="AD18" s="17"/>
      <c r="AE18" s="17">
        <v>6.4335319405347799E-2</v>
      </c>
      <c r="AF18" s="17">
        <v>6.3136775218818997E-2</v>
      </c>
    </row>
    <row r="19" spans="2:32" x14ac:dyDescent="0.5">
      <c r="B19" s="18" t="s">
        <v>156</v>
      </c>
      <c r="C19" s="17">
        <v>6.0198318952039302E-2</v>
      </c>
      <c r="D19" s="17">
        <v>7.5270314727688095E-2</v>
      </c>
      <c r="E19" s="17">
        <v>4.6028888748475501E-2</v>
      </c>
      <c r="F19" s="17"/>
      <c r="G19" s="17">
        <v>8.8733174958058103E-2</v>
      </c>
      <c r="H19" s="17">
        <v>0.104163706917731</v>
      </c>
      <c r="I19" s="17">
        <v>0.112225753353607</v>
      </c>
      <c r="J19" s="17">
        <v>5.4236552827508E-2</v>
      </c>
      <c r="K19" s="17">
        <v>2.5718355755991702E-2</v>
      </c>
      <c r="L19" s="17">
        <v>2.36864823537291E-2</v>
      </c>
      <c r="M19" s="17"/>
      <c r="N19" s="17">
        <v>6.2852660353549999E-2</v>
      </c>
      <c r="O19" s="17">
        <v>8.6871390572850704E-2</v>
      </c>
      <c r="P19" s="17">
        <v>4.26008986493727E-2</v>
      </c>
      <c r="Q19" s="17">
        <v>0</v>
      </c>
      <c r="R19" s="17">
        <v>0</v>
      </c>
      <c r="S19" s="17">
        <v>7.94951739434063E-2</v>
      </c>
      <c r="T19" s="17">
        <v>4.9768871490187903E-2</v>
      </c>
      <c r="U19" s="17">
        <v>0</v>
      </c>
      <c r="V19" s="17">
        <v>5.6722549104603899E-2</v>
      </c>
      <c r="W19" s="17">
        <v>6.8290595795761105E-2</v>
      </c>
      <c r="X19" s="17">
        <v>2.05951644700074E-2</v>
      </c>
      <c r="Y19" s="17">
        <v>0.15512091678745801</v>
      </c>
      <c r="Z19" s="17">
        <v>5.2951279919883999E-2</v>
      </c>
      <c r="AA19" s="17">
        <v>6.7839911054546106E-2</v>
      </c>
      <c r="AB19" s="17">
        <v>0</v>
      </c>
      <c r="AC19" s="17">
        <v>0.123740951865214</v>
      </c>
      <c r="AD19" s="17"/>
      <c r="AE19" s="17">
        <v>9.6388145075712001E-2</v>
      </c>
      <c r="AF19" s="17">
        <v>4.37100866715305E-2</v>
      </c>
    </row>
    <row r="20" spans="2:32" ht="28.7" x14ac:dyDescent="0.5">
      <c r="B20" s="18" t="s">
        <v>158</v>
      </c>
      <c r="C20" s="17">
        <v>4.55148393836401E-2</v>
      </c>
      <c r="D20" s="17">
        <v>5.1508915331328099E-2</v>
      </c>
      <c r="E20" s="17">
        <v>3.8194908844178803E-2</v>
      </c>
      <c r="F20" s="17"/>
      <c r="G20" s="17">
        <v>0.11943907754069601</v>
      </c>
      <c r="H20" s="17">
        <v>5.3877921263752002E-2</v>
      </c>
      <c r="I20" s="17">
        <v>5.6498923489983303E-2</v>
      </c>
      <c r="J20" s="17">
        <v>6.1536327960965198E-2</v>
      </c>
      <c r="K20" s="17">
        <v>3.2957832296898498E-2</v>
      </c>
      <c r="L20" s="17">
        <v>8.2661268464161598E-3</v>
      </c>
      <c r="M20" s="17"/>
      <c r="N20" s="17">
        <v>5.7622335262936503E-2</v>
      </c>
      <c r="O20" s="17">
        <v>4.59469776423529E-2</v>
      </c>
      <c r="P20" s="17">
        <v>4.55093388142997E-2</v>
      </c>
      <c r="Q20" s="17">
        <v>8.6500005744458902E-2</v>
      </c>
      <c r="R20" s="17">
        <v>0</v>
      </c>
      <c r="S20" s="17">
        <v>0</v>
      </c>
      <c r="T20" s="17">
        <v>2.47106173697005E-2</v>
      </c>
      <c r="U20" s="17">
        <v>0</v>
      </c>
      <c r="V20" s="17">
        <v>0.131370540533884</v>
      </c>
      <c r="W20" s="17">
        <v>2.39738159652205E-2</v>
      </c>
      <c r="X20" s="17">
        <v>5.78467880908453E-2</v>
      </c>
      <c r="Y20" s="17">
        <v>6.8986564858163998E-2</v>
      </c>
      <c r="Z20" s="17">
        <v>3.5387001485732601E-2</v>
      </c>
      <c r="AA20" s="17">
        <v>0</v>
      </c>
      <c r="AB20" s="17">
        <v>0</v>
      </c>
      <c r="AC20" s="17">
        <v>3.3670770962919198E-2</v>
      </c>
      <c r="AD20" s="17"/>
      <c r="AE20" s="17">
        <v>6.2865853670458605E-2</v>
      </c>
      <c r="AF20" s="17">
        <v>3.76096465571856E-2</v>
      </c>
    </row>
    <row r="21" spans="2:32" x14ac:dyDescent="0.5">
      <c r="B21" s="18" t="s">
        <v>159</v>
      </c>
      <c r="C21" s="17">
        <v>4.4656534989484499E-2</v>
      </c>
      <c r="D21" s="17">
        <v>5.4160875705378801E-2</v>
      </c>
      <c r="E21" s="17">
        <v>3.5746124955733698E-2</v>
      </c>
      <c r="F21" s="17"/>
      <c r="G21" s="17">
        <v>0.14521346168264601</v>
      </c>
      <c r="H21" s="17">
        <v>9.0396050692100896E-2</v>
      </c>
      <c r="I21" s="17">
        <v>4.69744610891287E-2</v>
      </c>
      <c r="J21" s="17">
        <v>4.1097202566342403E-2</v>
      </c>
      <c r="K21" s="17">
        <v>1.02352541911137E-2</v>
      </c>
      <c r="L21" s="17">
        <v>9.4337531927785098E-3</v>
      </c>
      <c r="M21" s="17"/>
      <c r="N21" s="17">
        <v>5.2040117028166702E-2</v>
      </c>
      <c r="O21" s="17">
        <v>4.12869980554025E-2</v>
      </c>
      <c r="P21" s="17">
        <v>2.1095886889882599E-2</v>
      </c>
      <c r="Q21" s="17">
        <v>0</v>
      </c>
      <c r="R21" s="17">
        <v>0</v>
      </c>
      <c r="S21" s="17">
        <v>0</v>
      </c>
      <c r="T21" s="17">
        <v>0.117276758312852</v>
      </c>
      <c r="U21" s="17">
        <v>0</v>
      </c>
      <c r="V21" s="17">
        <v>4.9064668427648499E-2</v>
      </c>
      <c r="W21" s="17">
        <v>5.1575881737438503E-2</v>
      </c>
      <c r="X21" s="17">
        <v>5.5130786305886303E-2</v>
      </c>
      <c r="Y21" s="17">
        <v>0</v>
      </c>
      <c r="Z21" s="17">
        <v>1.67644147146182E-2</v>
      </c>
      <c r="AA21" s="17">
        <v>4.54824005392655E-2</v>
      </c>
      <c r="AB21" s="17">
        <v>0</v>
      </c>
      <c r="AC21" s="17">
        <v>2.9369166570762599E-2</v>
      </c>
      <c r="AD21" s="17"/>
      <c r="AE21" s="17">
        <v>4.5272470459837698E-2</v>
      </c>
      <c r="AF21" s="17">
        <v>4.4375912278828603E-2</v>
      </c>
    </row>
    <row r="22" spans="2:32" x14ac:dyDescent="0.5">
      <c r="B22" s="18" t="s">
        <v>55</v>
      </c>
      <c r="C22" s="19">
        <v>0.49901308101396602</v>
      </c>
      <c r="D22" s="19">
        <v>0.49492615563723402</v>
      </c>
      <c r="E22" s="19">
        <v>0.50476218640033998</v>
      </c>
      <c r="F22" s="19"/>
      <c r="G22" s="19">
        <v>0.243678369577326</v>
      </c>
      <c r="H22" s="19">
        <v>0.410907020693414</v>
      </c>
      <c r="I22" s="19">
        <v>0.45593692765509097</v>
      </c>
      <c r="J22" s="19">
        <v>0.60198686705277205</v>
      </c>
      <c r="K22" s="19">
        <v>0.55902491042231806</v>
      </c>
      <c r="L22" s="19">
        <v>0.55334093334218204</v>
      </c>
      <c r="M22" s="19"/>
      <c r="N22" s="19">
        <v>0.53146377552905399</v>
      </c>
      <c r="O22" s="19">
        <v>0.51948887761394102</v>
      </c>
      <c r="P22" s="19">
        <v>0.426370895942906</v>
      </c>
      <c r="Q22" s="19">
        <v>0.445297403475858</v>
      </c>
      <c r="R22" s="19">
        <v>0.59029899670953401</v>
      </c>
      <c r="S22" s="19">
        <v>0.46288678615411499</v>
      </c>
      <c r="T22" s="19">
        <v>0.44654247885124698</v>
      </c>
      <c r="U22" s="19">
        <v>0.63985641426114503</v>
      </c>
      <c r="V22" s="19">
        <v>0.51428853933531404</v>
      </c>
      <c r="W22" s="19">
        <v>0.52755661838124901</v>
      </c>
      <c r="X22" s="19">
        <v>0.47091955638217298</v>
      </c>
      <c r="Y22" s="19">
        <v>0.37608485454373702</v>
      </c>
      <c r="Z22" s="19">
        <v>0.493666877095224</v>
      </c>
      <c r="AA22" s="19">
        <v>0.44665312127640699</v>
      </c>
      <c r="AB22" s="19">
        <v>0.41641934675850301</v>
      </c>
      <c r="AC22" s="19">
        <v>0.43489939401345001</v>
      </c>
      <c r="AD22" s="19"/>
      <c r="AE22" s="19">
        <v>0.519583891509942</v>
      </c>
      <c r="AF22" s="19">
        <v>0.48964093591172397</v>
      </c>
    </row>
    <row r="23" spans="2:32" x14ac:dyDescent="0.5">
      <c r="B23" s="16"/>
    </row>
    <row r="24" spans="2:32" x14ac:dyDescent="0.5">
      <c r="B24" t="s">
        <v>58</v>
      </c>
    </row>
    <row r="25" spans="2:32" x14ac:dyDescent="0.5">
      <c r="B25" t="s">
        <v>59</v>
      </c>
    </row>
    <row r="27" spans="2:32" x14ac:dyDescent="0.5">
      <c r="B27"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F20"/>
  <sheetViews>
    <sheetView showGridLines="0" workbookViewId="0">
      <pane xSplit="2" topLeftCell="C1" activePane="topRight" state="frozen"/>
      <selection pane="topRight" activeCell="B16" sqref="B16"/>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169</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536</v>
      </c>
      <c r="D7" s="10">
        <v>279</v>
      </c>
      <c r="E7" s="10">
        <v>255</v>
      </c>
      <c r="F7" s="10"/>
      <c r="G7" s="10">
        <v>27</v>
      </c>
      <c r="H7" s="10">
        <v>100</v>
      </c>
      <c r="I7" s="10">
        <v>118</v>
      </c>
      <c r="J7" s="10">
        <v>136</v>
      </c>
      <c r="K7" s="10">
        <v>124</v>
      </c>
      <c r="L7" s="10">
        <v>31</v>
      </c>
      <c r="M7" s="10"/>
      <c r="N7" s="10">
        <v>70</v>
      </c>
      <c r="O7" s="10">
        <v>95</v>
      </c>
      <c r="P7" s="10">
        <v>24</v>
      </c>
      <c r="Q7" s="10">
        <v>14</v>
      </c>
      <c r="R7" s="10">
        <v>4</v>
      </c>
      <c r="S7" s="10">
        <v>17</v>
      </c>
      <c r="T7" s="10">
        <v>40</v>
      </c>
      <c r="U7" s="10">
        <v>9</v>
      </c>
      <c r="V7" s="10">
        <v>39</v>
      </c>
      <c r="W7" s="10">
        <v>117</v>
      </c>
      <c r="X7" s="10">
        <v>27</v>
      </c>
      <c r="Y7" s="10">
        <v>7</v>
      </c>
      <c r="Z7" s="10">
        <v>24</v>
      </c>
      <c r="AA7" s="10">
        <v>19</v>
      </c>
      <c r="AB7" s="10">
        <v>16</v>
      </c>
      <c r="AC7" s="10">
        <v>14</v>
      </c>
      <c r="AD7" s="10"/>
      <c r="AE7" s="10">
        <v>194</v>
      </c>
      <c r="AF7" s="10">
        <v>342</v>
      </c>
    </row>
    <row r="8" spans="2:32" ht="30" customHeight="1" x14ac:dyDescent="0.5">
      <c r="B8" s="11" t="s">
        <v>20</v>
      </c>
      <c r="C8" s="11">
        <v>549</v>
      </c>
      <c r="D8" s="11">
        <v>288</v>
      </c>
      <c r="E8" s="11">
        <v>259</v>
      </c>
      <c r="F8" s="11"/>
      <c r="G8" s="11">
        <v>29</v>
      </c>
      <c r="H8" s="11">
        <v>117</v>
      </c>
      <c r="I8" s="11">
        <v>123</v>
      </c>
      <c r="J8" s="11">
        <v>128</v>
      </c>
      <c r="K8" s="11">
        <v>122</v>
      </c>
      <c r="L8" s="11">
        <v>30</v>
      </c>
      <c r="M8" s="11"/>
      <c r="N8" s="11">
        <v>76</v>
      </c>
      <c r="O8" s="11">
        <v>95</v>
      </c>
      <c r="P8" s="11">
        <v>21</v>
      </c>
      <c r="Q8" s="11">
        <v>13</v>
      </c>
      <c r="R8" s="11">
        <v>3</v>
      </c>
      <c r="S8" s="11">
        <v>14</v>
      </c>
      <c r="T8" s="11">
        <v>37</v>
      </c>
      <c r="U8" s="11">
        <v>8</v>
      </c>
      <c r="V8" s="11">
        <v>53</v>
      </c>
      <c r="W8" s="11">
        <v>124</v>
      </c>
      <c r="X8" s="11">
        <v>26</v>
      </c>
      <c r="Y8" s="11">
        <v>6</v>
      </c>
      <c r="Z8" s="11">
        <v>21</v>
      </c>
      <c r="AA8" s="11">
        <v>17</v>
      </c>
      <c r="AB8" s="11">
        <v>21</v>
      </c>
      <c r="AC8" s="11">
        <v>13</v>
      </c>
      <c r="AD8" s="11"/>
      <c r="AE8" s="11">
        <v>211</v>
      </c>
      <c r="AF8" s="11">
        <v>337</v>
      </c>
    </row>
    <row r="9" spans="2:32" ht="71.7" x14ac:dyDescent="0.5">
      <c r="B9" s="18" t="s">
        <v>162</v>
      </c>
      <c r="C9" s="17">
        <v>0.17978825035183499</v>
      </c>
      <c r="D9" s="17">
        <v>0.19081839038378401</v>
      </c>
      <c r="E9" s="17">
        <v>0.16879686308514999</v>
      </c>
      <c r="F9" s="17"/>
      <c r="G9" s="17">
        <v>0.31030906400479802</v>
      </c>
      <c r="H9" s="17">
        <v>0.174156291314263</v>
      </c>
      <c r="I9" s="17">
        <v>0.18668311875326901</v>
      </c>
      <c r="J9" s="17">
        <v>0.155733689504258</v>
      </c>
      <c r="K9" s="17">
        <v>0.192834637908296</v>
      </c>
      <c r="L9" s="17">
        <v>9.5952452534725702E-2</v>
      </c>
      <c r="M9" s="17"/>
      <c r="N9" s="17">
        <v>8.5003412164000702E-2</v>
      </c>
      <c r="O9" s="17">
        <v>0.14901990585034999</v>
      </c>
      <c r="P9" s="17">
        <v>0.121670784714623</v>
      </c>
      <c r="Q9" s="17">
        <v>0.35895890996310997</v>
      </c>
      <c r="R9" s="17">
        <v>0.209986540864393</v>
      </c>
      <c r="S9" s="17">
        <v>0.177535383618624</v>
      </c>
      <c r="T9" s="17">
        <v>0.166375899719135</v>
      </c>
      <c r="U9" s="17">
        <v>0.467316454481086</v>
      </c>
      <c r="V9" s="17">
        <v>0.232403811805628</v>
      </c>
      <c r="W9" s="17">
        <v>0.215709133968081</v>
      </c>
      <c r="X9" s="17">
        <v>0.25389309602714</v>
      </c>
      <c r="Y9" s="17">
        <v>0</v>
      </c>
      <c r="Z9" s="17">
        <v>0.20690427175298301</v>
      </c>
      <c r="AA9" s="17">
        <v>0.151063101218708</v>
      </c>
      <c r="AB9" s="17">
        <v>0.1269665059299</v>
      </c>
      <c r="AC9" s="17">
        <v>0.20279561334869101</v>
      </c>
      <c r="AD9" s="17"/>
      <c r="AE9" s="17">
        <v>0.106091143098278</v>
      </c>
      <c r="AF9" s="17">
        <v>0.22595759247077499</v>
      </c>
    </row>
    <row r="10" spans="2:32" x14ac:dyDescent="0.5">
      <c r="B10" s="18" t="s">
        <v>163</v>
      </c>
      <c r="C10" s="17">
        <v>0.33443265283742402</v>
      </c>
      <c r="D10" s="17">
        <v>0.31545972175194298</v>
      </c>
      <c r="E10" s="17">
        <v>0.35455780795981201</v>
      </c>
      <c r="F10" s="17"/>
      <c r="G10" s="17">
        <v>0.33963354235190302</v>
      </c>
      <c r="H10" s="17">
        <v>0.38147207764864999</v>
      </c>
      <c r="I10" s="17">
        <v>0.28729271547763002</v>
      </c>
      <c r="J10" s="17">
        <v>0.323968937585009</v>
      </c>
      <c r="K10" s="17">
        <v>0.35749281151033202</v>
      </c>
      <c r="L10" s="17">
        <v>0.28991359985752602</v>
      </c>
      <c r="M10" s="17"/>
      <c r="N10" s="17">
        <v>0.37566564281637299</v>
      </c>
      <c r="O10" s="17">
        <v>0.38898672062800299</v>
      </c>
      <c r="P10" s="17">
        <v>0.25817382062999</v>
      </c>
      <c r="Q10" s="17">
        <v>7.2156364002093895E-2</v>
      </c>
      <c r="R10" s="17">
        <v>0</v>
      </c>
      <c r="S10" s="17">
        <v>0.23616499470098901</v>
      </c>
      <c r="T10" s="17">
        <v>0.43726995385849898</v>
      </c>
      <c r="U10" s="17">
        <v>0.108430698375516</v>
      </c>
      <c r="V10" s="17">
        <v>0.30642868159495901</v>
      </c>
      <c r="W10" s="17">
        <v>0.301289776078702</v>
      </c>
      <c r="X10" s="17">
        <v>0.33550802939894198</v>
      </c>
      <c r="Y10" s="17">
        <v>0.29890528280726097</v>
      </c>
      <c r="Z10" s="17">
        <v>0.42795067080489402</v>
      </c>
      <c r="AA10" s="17">
        <v>0.27270255472328803</v>
      </c>
      <c r="AB10" s="17">
        <v>0.426654443703956</v>
      </c>
      <c r="AC10" s="17">
        <v>0.32869147498483697</v>
      </c>
      <c r="AD10" s="17"/>
      <c r="AE10" s="17">
        <v>0.39985649134030199</v>
      </c>
      <c r="AF10" s="17">
        <v>0.29344630079267903</v>
      </c>
    </row>
    <row r="11" spans="2:32" x14ac:dyDescent="0.5">
      <c r="B11" s="18" t="s">
        <v>164</v>
      </c>
      <c r="C11" s="17">
        <v>0.21076250704510899</v>
      </c>
      <c r="D11" s="17">
        <v>0.23207816599658099</v>
      </c>
      <c r="E11" s="17">
        <v>0.18470039422101001</v>
      </c>
      <c r="F11" s="17"/>
      <c r="G11" s="17">
        <v>0.174359643217774</v>
      </c>
      <c r="H11" s="17">
        <v>0.197116234949435</v>
      </c>
      <c r="I11" s="17">
        <v>0.22270276899038799</v>
      </c>
      <c r="J11" s="17">
        <v>0.17220079761895299</v>
      </c>
      <c r="K11" s="17">
        <v>0.257728187169731</v>
      </c>
      <c r="L11" s="17">
        <v>0.22495299271078101</v>
      </c>
      <c r="M11" s="17"/>
      <c r="N11" s="17">
        <v>0.26989779545390702</v>
      </c>
      <c r="O11" s="17">
        <v>0.18667742349000599</v>
      </c>
      <c r="P11" s="17">
        <v>0.21035498072015099</v>
      </c>
      <c r="Q11" s="17">
        <v>0</v>
      </c>
      <c r="R11" s="17">
        <v>0.52491521326342205</v>
      </c>
      <c r="S11" s="17">
        <v>0.17099566051429799</v>
      </c>
      <c r="T11" s="17">
        <v>0.230134744067957</v>
      </c>
      <c r="U11" s="17">
        <v>0</v>
      </c>
      <c r="V11" s="17">
        <v>0.234166967895513</v>
      </c>
      <c r="W11" s="17">
        <v>0.20805313652844501</v>
      </c>
      <c r="X11" s="17">
        <v>0.15155460511922</v>
      </c>
      <c r="Y11" s="17">
        <v>0.57211713075872594</v>
      </c>
      <c r="Z11" s="17">
        <v>0.16199183151499399</v>
      </c>
      <c r="AA11" s="17">
        <v>0.25304470539795199</v>
      </c>
      <c r="AB11" s="17">
        <v>0.23484027871690999</v>
      </c>
      <c r="AC11" s="17">
        <v>0.13773140724410499</v>
      </c>
      <c r="AD11" s="17"/>
      <c r="AE11" s="17">
        <v>0.206589847347286</v>
      </c>
      <c r="AF11" s="17">
        <v>0.213376571020129</v>
      </c>
    </row>
    <row r="12" spans="2:32" x14ac:dyDescent="0.5">
      <c r="B12" s="18" t="s">
        <v>165</v>
      </c>
      <c r="C12" s="17">
        <v>0.10079902744859801</v>
      </c>
      <c r="D12" s="17">
        <v>0.107844331227653</v>
      </c>
      <c r="E12" s="17">
        <v>9.3675899315853906E-2</v>
      </c>
      <c r="F12" s="17"/>
      <c r="G12" s="17">
        <v>6.7925601852098796E-2</v>
      </c>
      <c r="H12" s="17">
        <v>9.3071391665173003E-2</v>
      </c>
      <c r="I12" s="17">
        <v>0.12028042803137701</v>
      </c>
      <c r="J12" s="17">
        <v>0.10986601718936299</v>
      </c>
      <c r="K12" s="17">
        <v>8.21109515183919E-2</v>
      </c>
      <c r="L12" s="17">
        <v>0.120391626242115</v>
      </c>
      <c r="M12" s="17"/>
      <c r="N12" s="17">
        <v>4.2248811703890402E-2</v>
      </c>
      <c r="O12" s="17">
        <v>9.1162026595076107E-2</v>
      </c>
      <c r="P12" s="17">
        <v>0.15687194392685699</v>
      </c>
      <c r="Q12" s="17">
        <v>0.14470399331161399</v>
      </c>
      <c r="R12" s="17">
        <v>0</v>
      </c>
      <c r="S12" s="17">
        <v>0.23197097600966801</v>
      </c>
      <c r="T12" s="17">
        <v>6.9573252172615493E-2</v>
      </c>
      <c r="U12" s="17">
        <v>0</v>
      </c>
      <c r="V12" s="17">
        <v>7.8809117716921603E-2</v>
      </c>
      <c r="W12" s="17">
        <v>0.126767723856232</v>
      </c>
      <c r="X12" s="17">
        <v>0.11318257210423099</v>
      </c>
      <c r="Y12" s="17">
        <v>0</v>
      </c>
      <c r="Z12" s="17">
        <v>3.5478393381754299E-2</v>
      </c>
      <c r="AA12" s="17">
        <v>0.17605193860959001</v>
      </c>
      <c r="AB12" s="17">
        <v>0.127355896196367</v>
      </c>
      <c r="AC12" s="17">
        <v>0.25215800828117702</v>
      </c>
      <c r="AD12" s="17"/>
      <c r="AE12" s="17">
        <v>0.13580268850774099</v>
      </c>
      <c r="AF12" s="17">
        <v>7.8870134129966296E-2</v>
      </c>
    </row>
    <row r="13" spans="2:32" x14ac:dyDescent="0.5">
      <c r="B13" s="18" t="s">
        <v>166</v>
      </c>
      <c r="C13" s="17">
        <v>5.0454123817699398E-2</v>
      </c>
      <c r="D13" s="17">
        <v>6.3885841216935399E-2</v>
      </c>
      <c r="E13" s="17">
        <v>3.5838458620937097E-2</v>
      </c>
      <c r="F13" s="17"/>
      <c r="G13" s="17">
        <v>0.107772148573426</v>
      </c>
      <c r="H13" s="17">
        <v>5.1797898319827902E-2</v>
      </c>
      <c r="I13" s="17">
        <v>6.4275298646292098E-2</v>
      </c>
      <c r="J13" s="17">
        <v>4.9088595009524498E-2</v>
      </c>
      <c r="K13" s="17">
        <v>1.3373416460639701E-2</v>
      </c>
      <c r="L13" s="17">
        <v>8.9157930375119904E-2</v>
      </c>
      <c r="M13" s="17"/>
      <c r="N13" s="17">
        <v>2.8200757928660398E-2</v>
      </c>
      <c r="O13" s="17">
        <v>9.6726886277350696E-2</v>
      </c>
      <c r="P13" s="17">
        <v>8.9099953199976004E-2</v>
      </c>
      <c r="Q13" s="17">
        <v>0.20626853173704099</v>
      </c>
      <c r="R13" s="17">
        <v>0</v>
      </c>
      <c r="S13" s="17">
        <v>6.1245678066639199E-2</v>
      </c>
      <c r="T13" s="17">
        <v>2.6668232513743301E-2</v>
      </c>
      <c r="U13" s="17">
        <v>0</v>
      </c>
      <c r="V13" s="17">
        <v>4.8840846406268401E-2</v>
      </c>
      <c r="W13" s="17">
        <v>3.2968362529082799E-2</v>
      </c>
      <c r="X13" s="17">
        <v>0</v>
      </c>
      <c r="Y13" s="17">
        <v>0.128977586434013</v>
      </c>
      <c r="Z13" s="17">
        <v>7.7843429534461397E-2</v>
      </c>
      <c r="AA13" s="17">
        <v>4.8008550585048999E-2</v>
      </c>
      <c r="AB13" s="17">
        <v>0</v>
      </c>
      <c r="AC13" s="17">
        <v>0</v>
      </c>
      <c r="AD13" s="17"/>
      <c r="AE13" s="17">
        <v>3.1078526957595502E-2</v>
      </c>
      <c r="AF13" s="17">
        <v>6.2592436887641906E-2</v>
      </c>
    </row>
    <row r="14" spans="2:32" x14ac:dyDescent="0.5">
      <c r="B14" s="18" t="s">
        <v>167</v>
      </c>
      <c r="C14" s="17">
        <v>3.0099864840451102E-2</v>
      </c>
      <c r="D14" s="17">
        <v>2.3697019570289701E-2</v>
      </c>
      <c r="E14" s="17">
        <v>3.7462795160416798E-2</v>
      </c>
      <c r="F14" s="17"/>
      <c r="G14" s="17">
        <v>0</v>
      </c>
      <c r="H14" s="17">
        <v>4.0676205364327499E-2</v>
      </c>
      <c r="I14" s="17">
        <v>1.63528416130281E-2</v>
      </c>
      <c r="J14" s="17">
        <v>4.4859763494965003E-2</v>
      </c>
      <c r="K14" s="17">
        <v>1.8421741284026301E-2</v>
      </c>
      <c r="L14" s="17">
        <v>5.8813264822859E-2</v>
      </c>
      <c r="M14" s="17"/>
      <c r="N14" s="17">
        <v>4.0793656823630398E-2</v>
      </c>
      <c r="O14" s="17">
        <v>1.4289374096571101E-2</v>
      </c>
      <c r="P14" s="17">
        <v>4.1831252505048398E-2</v>
      </c>
      <c r="Q14" s="17">
        <v>7.6413809847947503E-2</v>
      </c>
      <c r="R14" s="17">
        <v>0.265098245872185</v>
      </c>
      <c r="S14" s="17">
        <v>5.9127256612417502E-2</v>
      </c>
      <c r="T14" s="17">
        <v>2.34704590642127E-2</v>
      </c>
      <c r="U14" s="17">
        <v>0.11894253373105999</v>
      </c>
      <c r="V14" s="17">
        <v>2.24783253835052E-2</v>
      </c>
      <c r="W14" s="17">
        <v>4.4256146658371499E-2</v>
      </c>
      <c r="X14" s="17">
        <v>0</v>
      </c>
      <c r="Y14" s="17">
        <v>0</v>
      </c>
      <c r="Z14" s="17">
        <v>0</v>
      </c>
      <c r="AA14" s="17">
        <v>0</v>
      </c>
      <c r="AB14" s="17">
        <v>0</v>
      </c>
      <c r="AC14" s="17">
        <v>0</v>
      </c>
      <c r="AD14" s="17"/>
      <c r="AE14" s="17">
        <v>3.5624751674765698E-2</v>
      </c>
      <c r="AF14" s="17">
        <v>2.6638665345275699E-2</v>
      </c>
    </row>
    <row r="15" spans="2:32" x14ac:dyDescent="0.5">
      <c r="B15" s="18" t="s">
        <v>168</v>
      </c>
      <c r="C15" s="19">
        <v>9.3663573658883503E-2</v>
      </c>
      <c r="D15" s="19">
        <v>6.6216529852812706E-2</v>
      </c>
      <c r="E15" s="19">
        <v>0.124967781636821</v>
      </c>
      <c r="F15" s="19"/>
      <c r="G15" s="19">
        <v>0</v>
      </c>
      <c r="H15" s="19">
        <v>6.1709900738323401E-2</v>
      </c>
      <c r="I15" s="19">
        <v>0.102412828488016</v>
      </c>
      <c r="J15" s="19">
        <v>0.14428219959792701</v>
      </c>
      <c r="K15" s="19">
        <v>7.8038254148583105E-2</v>
      </c>
      <c r="L15" s="19">
        <v>0.12081813345687301</v>
      </c>
      <c r="M15" s="19"/>
      <c r="N15" s="19">
        <v>0.158189923109539</v>
      </c>
      <c r="O15" s="19">
        <v>7.3137663062643105E-2</v>
      </c>
      <c r="P15" s="19">
        <v>0.121997264303355</v>
      </c>
      <c r="Q15" s="19">
        <v>0.14149839113819401</v>
      </c>
      <c r="R15" s="19">
        <v>0</v>
      </c>
      <c r="S15" s="19">
        <v>6.2960050477363999E-2</v>
      </c>
      <c r="T15" s="19">
        <v>4.6507458603837502E-2</v>
      </c>
      <c r="U15" s="19">
        <v>0.305310313412337</v>
      </c>
      <c r="V15" s="19">
        <v>7.6872249197205395E-2</v>
      </c>
      <c r="W15" s="19">
        <v>7.0955720381085496E-2</v>
      </c>
      <c r="X15" s="19">
        <v>0.145861697350467</v>
      </c>
      <c r="Y15" s="19">
        <v>0</v>
      </c>
      <c r="Z15" s="19">
        <v>8.9831403010913496E-2</v>
      </c>
      <c r="AA15" s="19">
        <v>9.9129149465413402E-2</v>
      </c>
      <c r="AB15" s="19">
        <v>8.4182875452866193E-2</v>
      </c>
      <c r="AC15" s="19">
        <v>7.8623496141190199E-2</v>
      </c>
      <c r="AD15" s="19"/>
      <c r="AE15" s="19">
        <v>8.4956551074031397E-2</v>
      </c>
      <c r="AF15" s="19">
        <v>9.9118299353533806E-2</v>
      </c>
    </row>
    <row r="16" spans="2:32" x14ac:dyDescent="0.5">
      <c r="B16" s="16" t="s">
        <v>541</v>
      </c>
    </row>
    <row r="17" spans="2:2" x14ac:dyDescent="0.5">
      <c r="B17" t="s">
        <v>58</v>
      </c>
    </row>
    <row r="18" spans="2:2" x14ac:dyDescent="0.5">
      <c r="B18" t="s">
        <v>59</v>
      </c>
    </row>
    <row r="20" spans="2:2" x14ac:dyDescent="0.5">
      <c r="B20"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T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20" width="20.703125" customWidth="1"/>
  </cols>
  <sheetData>
    <row r="2" spans="2:20" ht="40" customHeight="1" x14ac:dyDescent="0.5">
      <c r="D2" s="30" t="s">
        <v>188</v>
      </c>
      <c r="E2" s="26"/>
      <c r="F2" s="26"/>
      <c r="G2" s="26"/>
      <c r="H2" s="26"/>
      <c r="I2" s="26"/>
      <c r="J2" s="26"/>
      <c r="K2" s="26"/>
      <c r="L2" s="26"/>
      <c r="M2" s="26"/>
      <c r="N2" s="26"/>
      <c r="O2" s="26"/>
      <c r="P2" s="26"/>
      <c r="Q2" s="26"/>
      <c r="R2" s="26"/>
      <c r="S2" s="26"/>
      <c r="T2" s="26"/>
    </row>
    <row r="6" spans="2:20" ht="50" customHeight="1" x14ac:dyDescent="0.5">
      <c r="B6" s="20" t="s">
        <v>15</v>
      </c>
      <c r="C6" s="20" t="s">
        <v>170</v>
      </c>
      <c r="D6" s="20" t="s">
        <v>171</v>
      </c>
      <c r="E6" s="20" t="s">
        <v>172</v>
      </c>
      <c r="F6" s="20" t="s">
        <v>173</v>
      </c>
      <c r="G6" s="20" t="s">
        <v>174</v>
      </c>
      <c r="H6" s="20" t="s">
        <v>175</v>
      </c>
      <c r="I6" s="20" t="s">
        <v>176</v>
      </c>
      <c r="J6" s="20" t="s">
        <v>177</v>
      </c>
      <c r="K6" s="20" t="s">
        <v>178</v>
      </c>
      <c r="L6" s="20" t="s">
        <v>179</v>
      </c>
      <c r="M6" s="20" t="s">
        <v>180</v>
      </c>
      <c r="N6" s="20" t="s">
        <v>181</v>
      </c>
      <c r="O6" s="20" t="s">
        <v>182</v>
      </c>
      <c r="P6" s="20" t="s">
        <v>183</v>
      </c>
      <c r="Q6" s="20" t="s">
        <v>184</v>
      </c>
      <c r="R6" s="20" t="s">
        <v>185</v>
      </c>
      <c r="S6" s="20" t="s">
        <v>186</v>
      </c>
    </row>
    <row r="7" spans="2:20" x14ac:dyDescent="0.5">
      <c r="B7" s="18" t="s">
        <v>92</v>
      </c>
      <c r="C7" s="17">
        <v>0.81503930614300302</v>
      </c>
      <c r="D7" s="17">
        <v>0.58871644216533303</v>
      </c>
      <c r="E7" s="17">
        <v>0.67510933592085998</v>
      </c>
      <c r="F7" s="17">
        <v>0.596747114101295</v>
      </c>
      <c r="G7" s="17">
        <v>0.58966100098585095</v>
      </c>
      <c r="H7" s="17">
        <v>0.455137356970434</v>
      </c>
      <c r="I7" s="17">
        <v>0.46531489001304399</v>
      </c>
      <c r="J7" s="17">
        <v>0.29634749083872503</v>
      </c>
      <c r="K7" s="17">
        <v>0.401280664929482</v>
      </c>
      <c r="L7" s="17">
        <v>0.463429880826848</v>
      </c>
      <c r="M7" s="17">
        <v>0.32002223566414301</v>
      </c>
      <c r="N7" s="17">
        <v>0.26426150798319298</v>
      </c>
      <c r="O7" s="17">
        <v>0.204203286151591</v>
      </c>
      <c r="P7" s="17">
        <v>0.115208999403301</v>
      </c>
      <c r="Q7" s="17">
        <v>9.8887262016581698E-2</v>
      </c>
      <c r="R7" s="17">
        <v>3.8359474457118299E-2</v>
      </c>
      <c r="S7" s="17">
        <v>5.9103885038470999E-2</v>
      </c>
    </row>
    <row r="8" spans="2:20" x14ac:dyDescent="0.5">
      <c r="B8" s="18" t="s">
        <v>93</v>
      </c>
      <c r="C8" s="17">
        <v>0.10830604397324201</v>
      </c>
      <c r="D8" s="17">
        <v>0.28388855992906498</v>
      </c>
      <c r="E8" s="17">
        <v>0.20213728391869801</v>
      </c>
      <c r="F8" s="17">
        <v>0.24890084829895701</v>
      </c>
      <c r="G8" s="17">
        <v>0.236526597876553</v>
      </c>
      <c r="H8" s="17">
        <v>0.247089715142881</v>
      </c>
      <c r="I8" s="17">
        <v>0.231724138014853</v>
      </c>
      <c r="J8" s="17">
        <v>0.31265680502354698</v>
      </c>
      <c r="K8" s="17">
        <v>0.31257900690468299</v>
      </c>
      <c r="L8" s="17">
        <v>0.192021139517422</v>
      </c>
      <c r="M8" s="17">
        <v>0.244009234945024</v>
      </c>
      <c r="N8" s="17">
        <v>0.23496047792170099</v>
      </c>
      <c r="O8" s="17">
        <v>0.22651685159214399</v>
      </c>
      <c r="P8" s="17">
        <v>0.223195133800902</v>
      </c>
      <c r="Q8" s="17">
        <v>0.16461806559092401</v>
      </c>
      <c r="R8" s="17">
        <v>7.3555503715108397E-2</v>
      </c>
      <c r="S8" s="17">
        <v>9.8809372671322407E-2</v>
      </c>
    </row>
    <row r="9" spans="2:20" ht="28.7" x14ac:dyDescent="0.5">
      <c r="B9" s="18" t="s">
        <v>187</v>
      </c>
      <c r="C9" s="17">
        <v>4.6630246558877299E-2</v>
      </c>
      <c r="D9" s="17">
        <v>8.1011025249891205E-2</v>
      </c>
      <c r="E9" s="17">
        <v>6.2601517276326402E-2</v>
      </c>
      <c r="F9" s="17">
        <v>8.1911055357538995E-2</v>
      </c>
      <c r="G9" s="17">
        <v>9.2767175330738402E-2</v>
      </c>
      <c r="H9" s="17">
        <v>0.152569439505544</v>
      </c>
      <c r="I9" s="17">
        <v>0.127250696480152</v>
      </c>
      <c r="J9" s="17">
        <v>0.220169450522534</v>
      </c>
      <c r="K9" s="17">
        <v>0.126032448308737</v>
      </c>
      <c r="L9" s="17">
        <v>0.124433511201597</v>
      </c>
      <c r="M9" s="17">
        <v>0.17001416473084699</v>
      </c>
      <c r="N9" s="17">
        <v>0.174770313581016</v>
      </c>
      <c r="O9" s="17">
        <v>0.20082740088756901</v>
      </c>
      <c r="P9" s="17">
        <v>0.21259724141657099</v>
      </c>
      <c r="Q9" s="17">
        <v>0.22713927090344899</v>
      </c>
      <c r="R9" s="17">
        <v>0.149805093699722</v>
      </c>
      <c r="S9" s="17">
        <v>0.130065666093859</v>
      </c>
    </row>
    <row r="10" spans="2:20" x14ac:dyDescent="0.5">
      <c r="B10" s="18" t="s">
        <v>95</v>
      </c>
      <c r="C10" s="17">
        <v>1.45533651368669E-2</v>
      </c>
      <c r="D10" s="17">
        <v>1.6121736092244501E-2</v>
      </c>
      <c r="E10" s="17">
        <v>2.07127681519216E-2</v>
      </c>
      <c r="F10" s="17">
        <v>2.5989553483540501E-2</v>
      </c>
      <c r="G10" s="17">
        <v>2.8980234526728401E-2</v>
      </c>
      <c r="H10" s="17">
        <v>4.3124462645757103E-2</v>
      </c>
      <c r="I10" s="17">
        <v>3.6209975694799203E-2</v>
      </c>
      <c r="J10" s="17">
        <v>6.09005874050524E-2</v>
      </c>
      <c r="K10" s="17">
        <v>6.4635876453195101E-2</v>
      </c>
      <c r="L10" s="17">
        <v>5.3656249219497597E-2</v>
      </c>
      <c r="M10" s="17">
        <v>9.9218690169754098E-2</v>
      </c>
      <c r="N10" s="17">
        <v>9.4901436563729402E-2</v>
      </c>
      <c r="O10" s="17">
        <v>0.15015140604501701</v>
      </c>
      <c r="P10" s="17">
        <v>0.154584962060652</v>
      </c>
      <c r="Q10" s="17">
        <v>0.16575113858878099</v>
      </c>
      <c r="R10" s="17">
        <v>0.20466000235641399</v>
      </c>
      <c r="S10" s="17">
        <v>0.17041064781092199</v>
      </c>
    </row>
    <row r="11" spans="2:20" x14ac:dyDescent="0.5">
      <c r="B11" s="18" t="s">
        <v>96</v>
      </c>
      <c r="C11" s="17">
        <v>6.2607289452101802E-3</v>
      </c>
      <c r="D11" s="17">
        <v>1.6690959522451299E-2</v>
      </c>
      <c r="E11" s="17">
        <v>1.9769443072992599E-2</v>
      </c>
      <c r="F11" s="17">
        <v>2.4918207627702801E-2</v>
      </c>
      <c r="G11" s="17">
        <v>3.1355399565851899E-2</v>
      </c>
      <c r="H11" s="17">
        <v>5.54577282874869E-2</v>
      </c>
      <c r="I11" s="17">
        <v>8.0353223415477099E-2</v>
      </c>
      <c r="J11" s="17">
        <v>5.68182692064748E-2</v>
      </c>
      <c r="K11" s="17">
        <v>7.2219242053238097E-2</v>
      </c>
      <c r="L11" s="17">
        <v>8.9059199838233002E-2</v>
      </c>
      <c r="M11" s="17">
        <v>0.12311440920604599</v>
      </c>
      <c r="N11" s="17">
        <v>0.163850263257001</v>
      </c>
      <c r="O11" s="17">
        <v>0.15929711773765001</v>
      </c>
      <c r="P11" s="17">
        <v>0.23533476187233399</v>
      </c>
      <c r="Q11" s="17">
        <v>0.24806337910287099</v>
      </c>
      <c r="R11" s="17">
        <v>0.43263503329534497</v>
      </c>
      <c r="S11" s="17">
        <v>0.470946552424651</v>
      </c>
    </row>
    <row r="12" spans="2:20" x14ac:dyDescent="0.5">
      <c r="B12" s="18" t="s">
        <v>76</v>
      </c>
      <c r="C12" s="17">
        <v>9.2103092427995303E-3</v>
      </c>
      <c r="D12" s="17">
        <v>1.3571277041015101E-2</v>
      </c>
      <c r="E12" s="17">
        <v>1.96696516592011E-2</v>
      </c>
      <c r="F12" s="17">
        <v>2.1533221130965601E-2</v>
      </c>
      <c r="G12" s="17">
        <v>2.0709591714278101E-2</v>
      </c>
      <c r="H12" s="17">
        <v>4.6621297447896899E-2</v>
      </c>
      <c r="I12" s="17">
        <v>5.9147076381675198E-2</v>
      </c>
      <c r="J12" s="17">
        <v>5.31073970036667E-2</v>
      </c>
      <c r="K12" s="17">
        <v>2.3252761350664598E-2</v>
      </c>
      <c r="L12" s="17">
        <v>7.7400019396402203E-2</v>
      </c>
      <c r="M12" s="17">
        <v>4.3621265284186098E-2</v>
      </c>
      <c r="N12" s="17">
        <v>6.7256000693359894E-2</v>
      </c>
      <c r="O12" s="17">
        <v>5.90039375860298E-2</v>
      </c>
      <c r="P12" s="17">
        <v>5.9078901446239201E-2</v>
      </c>
      <c r="Q12" s="17">
        <v>9.5540883797392798E-2</v>
      </c>
      <c r="R12" s="17">
        <v>0.100984892476292</v>
      </c>
      <c r="S12" s="17">
        <v>7.06638759607741E-2</v>
      </c>
    </row>
    <row r="13" spans="2:20" x14ac:dyDescent="0.5">
      <c r="B13" s="23" t="s">
        <v>97</v>
      </c>
      <c r="C13" s="21">
        <v>0.92334535011624597</v>
      </c>
      <c r="D13" s="21">
        <v>0.87260500209439795</v>
      </c>
      <c r="E13" s="21">
        <v>0.87724661983955798</v>
      </c>
      <c r="F13" s="21">
        <v>0.84564796240025197</v>
      </c>
      <c r="G13" s="21">
        <v>0.82618759886240301</v>
      </c>
      <c r="H13" s="21">
        <v>0.70222707211331503</v>
      </c>
      <c r="I13" s="21">
        <v>0.69703902802789697</v>
      </c>
      <c r="J13" s="21">
        <v>0.609004295862272</v>
      </c>
      <c r="K13" s="21">
        <v>0.71385967183416499</v>
      </c>
      <c r="L13" s="21">
        <v>0.65545102034427005</v>
      </c>
      <c r="M13" s="21">
        <v>0.56403147060916603</v>
      </c>
      <c r="N13" s="21">
        <v>0.49922198590489397</v>
      </c>
      <c r="O13" s="21">
        <v>0.43072013774373402</v>
      </c>
      <c r="P13" s="21">
        <v>0.33840413320420298</v>
      </c>
      <c r="Q13" s="21">
        <v>0.263505327607505</v>
      </c>
      <c r="R13" s="21">
        <v>0.11191497817222699</v>
      </c>
      <c r="S13" s="21">
        <v>0.157913257709793</v>
      </c>
    </row>
    <row r="14" spans="2:20" x14ac:dyDescent="0.5">
      <c r="B14" s="23" t="s">
        <v>98</v>
      </c>
      <c r="C14" s="21">
        <v>2.08140940820771E-2</v>
      </c>
      <c r="D14" s="21">
        <v>3.2812695614695797E-2</v>
      </c>
      <c r="E14" s="21">
        <v>4.0482211224914202E-2</v>
      </c>
      <c r="F14" s="21">
        <v>5.0907761111243302E-2</v>
      </c>
      <c r="G14" s="21">
        <v>6.0335634092580297E-2</v>
      </c>
      <c r="H14" s="21">
        <v>9.8582190933243996E-2</v>
      </c>
      <c r="I14" s="21">
        <v>0.116563199110276</v>
      </c>
      <c r="J14" s="21">
        <v>0.11771885661152701</v>
      </c>
      <c r="K14" s="21">
        <v>0.136855118506433</v>
      </c>
      <c r="L14" s="21">
        <v>0.14271544905773101</v>
      </c>
      <c r="M14" s="21">
        <v>0.22233309937580001</v>
      </c>
      <c r="N14" s="21">
        <v>0.25875169982072999</v>
      </c>
      <c r="O14" s="21">
        <v>0.30944852378266702</v>
      </c>
      <c r="P14" s="21">
        <v>0.38991972393298602</v>
      </c>
      <c r="Q14" s="21">
        <v>0.41381451769165301</v>
      </c>
      <c r="R14" s="21">
        <v>0.63729503565175905</v>
      </c>
      <c r="S14" s="21">
        <v>0.64135720023557297</v>
      </c>
    </row>
    <row r="15" spans="2:20" x14ac:dyDescent="0.5">
      <c r="B15" s="23" t="s">
        <v>99</v>
      </c>
      <c r="C15" s="22">
        <v>0.90253125603416895</v>
      </c>
      <c r="D15" s="22">
        <v>0.83979230647970204</v>
      </c>
      <c r="E15" s="22">
        <v>0.83676440861464396</v>
      </c>
      <c r="F15" s="22">
        <v>0.79474020128900902</v>
      </c>
      <c r="G15" s="22">
        <v>0.76585196476982298</v>
      </c>
      <c r="H15" s="22">
        <v>0.60364488118007098</v>
      </c>
      <c r="I15" s="22">
        <v>0.58047582891761995</v>
      </c>
      <c r="J15" s="22">
        <v>0.49128543925074503</v>
      </c>
      <c r="K15" s="22">
        <v>0.57700455332773204</v>
      </c>
      <c r="L15" s="22">
        <v>0.51273557128654002</v>
      </c>
      <c r="M15" s="22">
        <v>0.34169837123336599</v>
      </c>
      <c r="N15" s="22">
        <v>0.24047028608416399</v>
      </c>
      <c r="O15" s="22">
        <v>0.121271613961067</v>
      </c>
      <c r="P15" s="22">
        <v>-5.1515590728782999E-2</v>
      </c>
      <c r="Q15" s="22">
        <v>-0.150309190084147</v>
      </c>
      <c r="R15" s="22">
        <v>-0.52538005747953298</v>
      </c>
      <c r="S15" s="22">
        <v>-0.48344394252577999</v>
      </c>
    </row>
    <row r="16" spans="2:20" x14ac:dyDescent="0.5">
      <c r="B16" s="16"/>
      <c r="C16" s="16"/>
      <c r="D16" s="16"/>
      <c r="E16" s="16"/>
      <c r="F16" s="16"/>
      <c r="G16" s="16"/>
      <c r="H16" s="16"/>
      <c r="I16" s="16"/>
      <c r="J16" s="16"/>
      <c r="K16" s="16"/>
      <c r="L16" s="16"/>
      <c r="M16" s="16"/>
      <c r="N16" s="16"/>
      <c r="O16" s="16"/>
      <c r="P16" s="16"/>
      <c r="Q16" s="16"/>
      <c r="R16" s="16"/>
      <c r="S16" s="16"/>
    </row>
    <row r="17" spans="2:2" x14ac:dyDescent="0.5">
      <c r="B17" t="s">
        <v>58</v>
      </c>
    </row>
    <row r="18" spans="2:2" x14ac:dyDescent="0.5">
      <c r="B18" t="s">
        <v>59</v>
      </c>
    </row>
    <row r="22" spans="2:2" x14ac:dyDescent="0.5">
      <c r="B22" s="8" t="str">
        <f>HYPERLINK("#'Contents'!A1", "Return to Contents")</f>
        <v>Return to Contents</v>
      </c>
    </row>
  </sheetData>
  <mergeCells count="1">
    <mergeCell ref="D2:T2"/>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F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189</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92</v>
      </c>
      <c r="C9" s="17">
        <v>0.67510933592085998</v>
      </c>
      <c r="D9" s="17">
        <v>0.69807002995046796</v>
      </c>
      <c r="E9" s="17">
        <v>0.65198206147634896</v>
      </c>
      <c r="F9" s="17"/>
      <c r="G9" s="17">
        <v>0.663845140263294</v>
      </c>
      <c r="H9" s="17">
        <v>0.73488096136815395</v>
      </c>
      <c r="I9" s="17">
        <v>0.667856308795167</v>
      </c>
      <c r="J9" s="17">
        <v>0.65916636331102996</v>
      </c>
      <c r="K9" s="17">
        <v>0.67853110584166199</v>
      </c>
      <c r="L9" s="17">
        <v>0.65641349768861701</v>
      </c>
      <c r="M9" s="17"/>
      <c r="N9" s="17">
        <v>0.70835182141024999</v>
      </c>
      <c r="O9" s="17">
        <v>0.68778355134933999</v>
      </c>
      <c r="P9" s="17">
        <v>0.68264499387667399</v>
      </c>
      <c r="Q9" s="17">
        <v>0.66569137036570902</v>
      </c>
      <c r="R9" s="17">
        <v>0.81223319402351102</v>
      </c>
      <c r="S9" s="17">
        <v>0.73554788273415395</v>
      </c>
      <c r="T9" s="17">
        <v>0.62719372509163795</v>
      </c>
      <c r="U9" s="17">
        <v>0.63930189738559395</v>
      </c>
      <c r="V9" s="17">
        <v>0.55535152596748205</v>
      </c>
      <c r="W9" s="17">
        <v>0.70739351232849301</v>
      </c>
      <c r="X9" s="17">
        <v>0.72417763965383797</v>
      </c>
      <c r="Y9" s="17">
        <v>0.55983978172187299</v>
      </c>
      <c r="Z9" s="17">
        <v>0.68656548731399103</v>
      </c>
      <c r="AA9" s="17">
        <v>0.62261148875743999</v>
      </c>
      <c r="AB9" s="17">
        <v>0.71123827595581401</v>
      </c>
      <c r="AC9" s="17">
        <v>0.61433039548035795</v>
      </c>
      <c r="AD9" s="17"/>
      <c r="AE9" s="17">
        <v>0.72860437975715298</v>
      </c>
      <c r="AF9" s="17">
        <v>0.65073677591975498</v>
      </c>
    </row>
    <row r="10" spans="2:32" x14ac:dyDescent="0.5">
      <c r="B10" s="18" t="s">
        <v>93</v>
      </c>
      <c r="C10" s="17">
        <v>0.20213728391869801</v>
      </c>
      <c r="D10" s="17">
        <v>0.186744615020869</v>
      </c>
      <c r="E10" s="17">
        <v>0.21758365429955701</v>
      </c>
      <c r="F10" s="17"/>
      <c r="G10" s="17">
        <v>0.169416563197028</v>
      </c>
      <c r="H10" s="17">
        <v>0.18311725288038</v>
      </c>
      <c r="I10" s="17">
        <v>0.18702454740993801</v>
      </c>
      <c r="J10" s="17">
        <v>0.18774443364108601</v>
      </c>
      <c r="K10" s="17">
        <v>0.208841715649077</v>
      </c>
      <c r="L10" s="17">
        <v>0.23699373265492699</v>
      </c>
      <c r="M10" s="17"/>
      <c r="N10" s="17">
        <v>0.13328668180115699</v>
      </c>
      <c r="O10" s="17">
        <v>0.15512388975295299</v>
      </c>
      <c r="P10" s="17">
        <v>0.195982159025992</v>
      </c>
      <c r="Q10" s="17">
        <v>0.15292273133634399</v>
      </c>
      <c r="R10" s="17">
        <v>9.1061983169710106E-2</v>
      </c>
      <c r="S10" s="17">
        <v>0.149340765919206</v>
      </c>
      <c r="T10" s="17">
        <v>0.24124092892580401</v>
      </c>
      <c r="U10" s="17">
        <v>0.26898534610424202</v>
      </c>
      <c r="V10" s="17">
        <v>0.28646178797162197</v>
      </c>
      <c r="W10" s="17">
        <v>0.20453597637745</v>
      </c>
      <c r="X10" s="17">
        <v>0.20539935716955199</v>
      </c>
      <c r="Y10" s="17">
        <v>0.371173653419963</v>
      </c>
      <c r="Z10" s="17">
        <v>0.23208342446821401</v>
      </c>
      <c r="AA10" s="17">
        <v>0.27909564055750702</v>
      </c>
      <c r="AB10" s="17">
        <v>0.17233608329415101</v>
      </c>
      <c r="AC10" s="17">
        <v>0.31724416778329201</v>
      </c>
      <c r="AD10" s="17"/>
      <c r="AE10" s="17">
        <v>0.17160206997548799</v>
      </c>
      <c r="AF10" s="17">
        <v>0.21604925184333401</v>
      </c>
    </row>
    <row r="11" spans="2:32" ht="28.7" x14ac:dyDescent="0.5">
      <c r="B11" s="18" t="s">
        <v>187</v>
      </c>
      <c r="C11" s="17">
        <v>6.2601517276326402E-2</v>
      </c>
      <c r="D11" s="17">
        <v>6.5366357295672403E-2</v>
      </c>
      <c r="E11" s="17">
        <v>6.0193030210333599E-2</v>
      </c>
      <c r="F11" s="17"/>
      <c r="G11" s="17">
        <v>8.7216907362753004E-2</v>
      </c>
      <c r="H11" s="17">
        <v>4.0296993952941298E-2</v>
      </c>
      <c r="I11" s="17">
        <v>9.05024982446994E-2</v>
      </c>
      <c r="J11" s="17">
        <v>8.4590924220871902E-2</v>
      </c>
      <c r="K11" s="17">
        <v>5.59153120969225E-2</v>
      </c>
      <c r="L11" s="17">
        <v>4.2126157470812997E-2</v>
      </c>
      <c r="M11" s="17"/>
      <c r="N11" s="17">
        <v>9.6993052548209294E-2</v>
      </c>
      <c r="O11" s="17">
        <v>7.5791369980805504E-2</v>
      </c>
      <c r="P11" s="17">
        <v>3.7428514875189299E-2</v>
      </c>
      <c r="Q11" s="17">
        <v>0.120800670190154</v>
      </c>
      <c r="R11" s="17">
        <v>0</v>
      </c>
      <c r="S11" s="17">
        <v>4.0431946195315399E-2</v>
      </c>
      <c r="T11" s="17">
        <v>8.2896009180432606E-2</v>
      </c>
      <c r="U11" s="17">
        <v>4.3791444902957402E-2</v>
      </c>
      <c r="V11" s="17">
        <v>7.3682450553964093E-2</v>
      </c>
      <c r="W11" s="17">
        <v>5.0577117677616301E-2</v>
      </c>
      <c r="X11" s="17">
        <v>3.5417439799359803E-2</v>
      </c>
      <c r="Y11" s="17">
        <v>0</v>
      </c>
      <c r="Z11" s="17">
        <v>1.4840849564863701E-2</v>
      </c>
      <c r="AA11" s="17">
        <v>6.74120261594469E-2</v>
      </c>
      <c r="AB11" s="17">
        <v>3.5285079549706798E-2</v>
      </c>
      <c r="AC11" s="17">
        <v>3.4212718368174903E-2</v>
      </c>
      <c r="AD11" s="17"/>
      <c r="AE11" s="17">
        <v>5.8874982975304802E-2</v>
      </c>
      <c r="AF11" s="17">
        <v>6.4299341492075696E-2</v>
      </c>
    </row>
    <row r="12" spans="2:32" x14ac:dyDescent="0.5">
      <c r="B12" s="18" t="s">
        <v>95</v>
      </c>
      <c r="C12" s="17">
        <v>2.07127681519216E-2</v>
      </c>
      <c r="D12" s="17">
        <v>2.1331331763710701E-2</v>
      </c>
      <c r="E12" s="17">
        <v>2.0198748673130099E-2</v>
      </c>
      <c r="F12" s="17"/>
      <c r="G12" s="17">
        <v>4.0443425299559403E-2</v>
      </c>
      <c r="H12" s="17">
        <v>3.5543301313527897E-2</v>
      </c>
      <c r="I12" s="17">
        <v>1.3561044186570099E-2</v>
      </c>
      <c r="J12" s="17">
        <v>2.3608211968850601E-2</v>
      </c>
      <c r="K12" s="17">
        <v>4.26949804510758E-3</v>
      </c>
      <c r="L12" s="17">
        <v>1.9216340500343199E-2</v>
      </c>
      <c r="M12" s="17"/>
      <c r="N12" s="17">
        <v>6.7429809621255398E-3</v>
      </c>
      <c r="O12" s="17">
        <v>3.9969965352550499E-2</v>
      </c>
      <c r="P12" s="17">
        <v>4.3292349625600003E-2</v>
      </c>
      <c r="Q12" s="17">
        <v>6.0585228107792898E-2</v>
      </c>
      <c r="R12" s="17">
        <v>0</v>
      </c>
      <c r="S12" s="17">
        <v>3.5522024293798998E-2</v>
      </c>
      <c r="T12" s="17">
        <v>0</v>
      </c>
      <c r="U12" s="17">
        <v>0</v>
      </c>
      <c r="V12" s="17">
        <v>3.0373859632321198E-2</v>
      </c>
      <c r="W12" s="17">
        <v>9.5037812010880102E-3</v>
      </c>
      <c r="X12" s="17">
        <v>0</v>
      </c>
      <c r="Y12" s="17">
        <v>0</v>
      </c>
      <c r="Z12" s="17">
        <v>4.9263411405217498E-2</v>
      </c>
      <c r="AA12" s="17">
        <v>0</v>
      </c>
      <c r="AB12" s="17">
        <v>4.5940323891943302E-2</v>
      </c>
      <c r="AC12" s="17">
        <v>0</v>
      </c>
      <c r="AD12" s="17"/>
      <c r="AE12" s="17">
        <v>2.3648832665217001E-2</v>
      </c>
      <c r="AF12" s="17">
        <v>1.9375085193171299E-2</v>
      </c>
    </row>
    <row r="13" spans="2:32" x14ac:dyDescent="0.5">
      <c r="B13" s="18" t="s">
        <v>96</v>
      </c>
      <c r="C13" s="17">
        <v>1.9769443072992599E-2</v>
      </c>
      <c r="D13" s="17">
        <v>1.27618365825071E-2</v>
      </c>
      <c r="E13" s="17">
        <v>2.6534130242973401E-2</v>
      </c>
      <c r="F13" s="17"/>
      <c r="G13" s="17">
        <v>2.7180024213046099E-2</v>
      </c>
      <c r="H13" s="17">
        <v>0</v>
      </c>
      <c r="I13" s="17">
        <v>6.28647802445669E-3</v>
      </c>
      <c r="J13" s="17">
        <v>1.74706642031487E-2</v>
      </c>
      <c r="K13" s="17">
        <v>4.6835928279829298E-2</v>
      </c>
      <c r="L13" s="17">
        <v>1.88705320657667E-2</v>
      </c>
      <c r="M13" s="17"/>
      <c r="N13" s="17">
        <v>2.29533973800287E-2</v>
      </c>
      <c r="O13" s="17">
        <v>2.32285145969051E-2</v>
      </c>
      <c r="P13" s="17">
        <v>1.9950632320683899E-2</v>
      </c>
      <c r="Q13" s="17">
        <v>0</v>
      </c>
      <c r="R13" s="17">
        <v>9.6704822806779306E-2</v>
      </c>
      <c r="S13" s="17">
        <v>3.9157380857525501E-2</v>
      </c>
      <c r="T13" s="17">
        <v>4.8669336802124798E-2</v>
      </c>
      <c r="U13" s="17">
        <v>0</v>
      </c>
      <c r="V13" s="17">
        <v>4.2399871956667001E-2</v>
      </c>
      <c r="W13" s="17">
        <v>4.7465708839752804E-3</v>
      </c>
      <c r="X13" s="17">
        <v>0</v>
      </c>
      <c r="Y13" s="17">
        <v>6.8986564858163998E-2</v>
      </c>
      <c r="Z13" s="17">
        <v>0</v>
      </c>
      <c r="AA13" s="17">
        <v>0</v>
      </c>
      <c r="AB13" s="17">
        <v>0</v>
      </c>
      <c r="AC13" s="17">
        <v>3.4212718368174903E-2</v>
      </c>
      <c r="AD13" s="17"/>
      <c r="AE13" s="17">
        <v>1.05525819169318E-2</v>
      </c>
      <c r="AF13" s="17">
        <v>2.39686825807757E-2</v>
      </c>
    </row>
    <row r="14" spans="2:32" x14ac:dyDescent="0.5">
      <c r="B14" s="18" t="s">
        <v>76</v>
      </c>
      <c r="C14" s="17">
        <v>1.96696516592011E-2</v>
      </c>
      <c r="D14" s="17">
        <v>1.5725829386772899E-2</v>
      </c>
      <c r="E14" s="17">
        <v>2.3508375097656801E-2</v>
      </c>
      <c r="F14" s="17"/>
      <c r="G14" s="17">
        <v>1.18979396643194E-2</v>
      </c>
      <c r="H14" s="17">
        <v>6.1614904849964999E-3</v>
      </c>
      <c r="I14" s="17">
        <v>3.4769123339169698E-2</v>
      </c>
      <c r="J14" s="17">
        <v>2.74194026550134E-2</v>
      </c>
      <c r="K14" s="17">
        <v>5.6064400874017402E-3</v>
      </c>
      <c r="L14" s="17">
        <v>2.6379739619533101E-2</v>
      </c>
      <c r="M14" s="17"/>
      <c r="N14" s="17">
        <v>3.1672065898229802E-2</v>
      </c>
      <c r="O14" s="17">
        <v>1.8102708967446601E-2</v>
      </c>
      <c r="P14" s="17">
        <v>2.07013502758608E-2</v>
      </c>
      <c r="Q14" s="17">
        <v>0</v>
      </c>
      <c r="R14" s="17">
        <v>0</v>
      </c>
      <c r="S14" s="17">
        <v>0</v>
      </c>
      <c r="T14" s="17">
        <v>0</v>
      </c>
      <c r="U14" s="17">
        <v>4.7921311607206397E-2</v>
      </c>
      <c r="V14" s="17">
        <v>1.17305039179431E-2</v>
      </c>
      <c r="W14" s="17">
        <v>2.3243041531377101E-2</v>
      </c>
      <c r="X14" s="17">
        <v>3.50055633772502E-2</v>
      </c>
      <c r="Y14" s="17">
        <v>0</v>
      </c>
      <c r="Z14" s="17">
        <v>1.7246827247714001E-2</v>
      </c>
      <c r="AA14" s="17">
        <v>3.08808445256065E-2</v>
      </c>
      <c r="AB14" s="17">
        <v>3.5200237308384799E-2</v>
      </c>
      <c r="AC14" s="17">
        <v>0</v>
      </c>
      <c r="AD14" s="17"/>
      <c r="AE14" s="17">
        <v>6.7171527099053703E-3</v>
      </c>
      <c r="AF14" s="17">
        <v>2.55708629708889E-2</v>
      </c>
    </row>
    <row r="15" spans="2:32" x14ac:dyDescent="0.5">
      <c r="B15" s="18" t="s">
        <v>97</v>
      </c>
      <c r="C15" s="21">
        <v>0.87724661983955798</v>
      </c>
      <c r="D15" s="21">
        <v>0.88481464497133699</v>
      </c>
      <c r="E15" s="21">
        <v>0.86956571577590602</v>
      </c>
      <c r="F15" s="21"/>
      <c r="G15" s="21">
        <v>0.83326170346032202</v>
      </c>
      <c r="H15" s="21">
        <v>0.91799821424853401</v>
      </c>
      <c r="I15" s="21">
        <v>0.85488085620510401</v>
      </c>
      <c r="J15" s="21">
        <v>0.84691079695211502</v>
      </c>
      <c r="K15" s="21">
        <v>0.88737282149073904</v>
      </c>
      <c r="L15" s="21">
        <v>0.89340723034354397</v>
      </c>
      <c r="M15" s="21"/>
      <c r="N15" s="21">
        <v>0.84163850321140699</v>
      </c>
      <c r="O15" s="21">
        <v>0.84290744110229199</v>
      </c>
      <c r="P15" s="21">
        <v>0.87862715290266602</v>
      </c>
      <c r="Q15" s="21">
        <v>0.81861410170205295</v>
      </c>
      <c r="R15" s="21">
        <v>0.90329517719322105</v>
      </c>
      <c r="S15" s="21">
        <v>0.88488864865336003</v>
      </c>
      <c r="T15" s="21">
        <v>0.86843465401744202</v>
      </c>
      <c r="U15" s="21">
        <v>0.90828724348983603</v>
      </c>
      <c r="V15" s="21">
        <v>0.84181331393910497</v>
      </c>
      <c r="W15" s="21">
        <v>0.91192948870594304</v>
      </c>
      <c r="X15" s="21">
        <v>0.92957699682339001</v>
      </c>
      <c r="Y15" s="21">
        <v>0.93101343514183599</v>
      </c>
      <c r="Z15" s="21">
        <v>0.91864891178220498</v>
      </c>
      <c r="AA15" s="21">
        <v>0.90170712931494701</v>
      </c>
      <c r="AB15" s="21">
        <v>0.88357435924996497</v>
      </c>
      <c r="AC15" s="21">
        <v>0.93157456326364996</v>
      </c>
      <c r="AD15" s="21"/>
      <c r="AE15" s="21">
        <v>0.90020644973264097</v>
      </c>
      <c r="AF15" s="21">
        <v>0.866786027763088</v>
      </c>
    </row>
    <row r="16" spans="2:32" x14ac:dyDescent="0.5">
      <c r="B16" s="18" t="s">
        <v>98</v>
      </c>
      <c r="C16" s="21">
        <v>4.0482211224914202E-2</v>
      </c>
      <c r="D16" s="21">
        <v>3.4093168346217798E-2</v>
      </c>
      <c r="E16" s="21">
        <v>4.67328789161034E-2</v>
      </c>
      <c r="F16" s="21"/>
      <c r="G16" s="21">
        <v>6.7623449512605405E-2</v>
      </c>
      <c r="H16" s="21">
        <v>3.5543301313527897E-2</v>
      </c>
      <c r="I16" s="21">
        <v>1.98475222110268E-2</v>
      </c>
      <c r="J16" s="21">
        <v>4.1078876171999297E-2</v>
      </c>
      <c r="K16" s="21">
        <v>5.1105426324936899E-2</v>
      </c>
      <c r="L16" s="21">
        <v>3.8086872566109799E-2</v>
      </c>
      <c r="M16" s="21"/>
      <c r="N16" s="21">
        <v>2.96963783421542E-2</v>
      </c>
      <c r="O16" s="21">
        <v>6.3198479949455599E-2</v>
      </c>
      <c r="P16" s="21">
        <v>6.3242981946283805E-2</v>
      </c>
      <c r="Q16" s="21">
        <v>6.0585228107792898E-2</v>
      </c>
      <c r="R16" s="21">
        <v>9.6704822806779306E-2</v>
      </c>
      <c r="S16" s="21">
        <v>7.4679405151324499E-2</v>
      </c>
      <c r="T16" s="21">
        <v>4.8669336802124798E-2</v>
      </c>
      <c r="U16" s="21">
        <v>0</v>
      </c>
      <c r="V16" s="21">
        <v>7.2773731588988297E-2</v>
      </c>
      <c r="W16" s="21">
        <v>1.4250352085063299E-2</v>
      </c>
      <c r="X16" s="21">
        <v>0</v>
      </c>
      <c r="Y16" s="21">
        <v>6.8986564858163998E-2</v>
      </c>
      <c r="Z16" s="21">
        <v>4.9263411405217498E-2</v>
      </c>
      <c r="AA16" s="21">
        <v>0</v>
      </c>
      <c r="AB16" s="21">
        <v>4.5940323891943302E-2</v>
      </c>
      <c r="AC16" s="21">
        <v>3.4212718368174903E-2</v>
      </c>
      <c r="AD16" s="21"/>
      <c r="AE16" s="21">
        <v>3.4201414582148801E-2</v>
      </c>
      <c r="AF16" s="21">
        <v>4.3343767773947099E-2</v>
      </c>
    </row>
    <row r="17" spans="2:32" x14ac:dyDescent="0.5">
      <c r="B17" s="18" t="s">
        <v>99</v>
      </c>
      <c r="C17" s="22">
        <v>0.83676440861464396</v>
      </c>
      <c r="D17" s="22">
        <v>0.85072147662511899</v>
      </c>
      <c r="E17" s="22">
        <v>0.82283283685980302</v>
      </c>
      <c r="F17" s="22"/>
      <c r="G17" s="22">
        <v>0.76563825394771701</v>
      </c>
      <c r="H17" s="22">
        <v>0.882454912935006</v>
      </c>
      <c r="I17" s="22">
        <v>0.83503333399407698</v>
      </c>
      <c r="J17" s="22">
        <v>0.80583192078011601</v>
      </c>
      <c r="K17" s="22">
        <v>0.83626739516580195</v>
      </c>
      <c r="L17" s="22">
        <v>0.85532035777743398</v>
      </c>
      <c r="M17" s="22"/>
      <c r="N17" s="22">
        <v>0.81194212486925199</v>
      </c>
      <c r="O17" s="22">
        <v>0.77970896115283705</v>
      </c>
      <c r="P17" s="22">
        <v>0.81538417095638205</v>
      </c>
      <c r="Q17" s="22">
        <v>0.75802887359425997</v>
      </c>
      <c r="R17" s="22">
        <v>0.806590354386441</v>
      </c>
      <c r="S17" s="22">
        <v>0.81020924350203605</v>
      </c>
      <c r="T17" s="22">
        <v>0.81976531721531798</v>
      </c>
      <c r="U17" s="22">
        <v>0.90828724348983603</v>
      </c>
      <c r="V17" s="22">
        <v>0.76903958235011605</v>
      </c>
      <c r="W17" s="22">
        <v>0.89767913662087995</v>
      </c>
      <c r="X17" s="22">
        <v>0.92957699682339001</v>
      </c>
      <c r="Y17" s="22">
        <v>0.86202687028367198</v>
      </c>
      <c r="Z17" s="22">
        <v>0.86938550037698703</v>
      </c>
      <c r="AA17" s="22">
        <v>0.90170712931494701</v>
      </c>
      <c r="AB17" s="22">
        <v>0.83763403535802206</v>
      </c>
      <c r="AC17" s="22">
        <v>0.89736184489547499</v>
      </c>
      <c r="AD17" s="22"/>
      <c r="AE17" s="22">
        <v>0.86600503515049199</v>
      </c>
      <c r="AF17" s="22">
        <v>0.823442259989141</v>
      </c>
    </row>
    <row r="18" spans="2:32" x14ac:dyDescent="0.5">
      <c r="B18" s="16"/>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F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190</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92</v>
      </c>
      <c r="C9" s="17">
        <v>0.29634749083872503</v>
      </c>
      <c r="D9" s="17">
        <v>0.32457496044595302</v>
      </c>
      <c r="E9" s="17">
        <v>0.268554080845056</v>
      </c>
      <c r="F9" s="17"/>
      <c r="G9" s="17">
        <v>0.32482402817774297</v>
      </c>
      <c r="H9" s="17">
        <v>0.29770397870829701</v>
      </c>
      <c r="I9" s="17">
        <v>0.36153347280964598</v>
      </c>
      <c r="J9" s="17">
        <v>0.31883816871686099</v>
      </c>
      <c r="K9" s="17">
        <v>0.26044681275201798</v>
      </c>
      <c r="L9" s="17">
        <v>0.25991168678198401</v>
      </c>
      <c r="M9" s="17"/>
      <c r="N9" s="17">
        <v>0.33083729503765003</v>
      </c>
      <c r="O9" s="17">
        <v>0.305006621352505</v>
      </c>
      <c r="P9" s="17">
        <v>0.29393807893215201</v>
      </c>
      <c r="Q9" s="17">
        <v>0.44945207066189602</v>
      </c>
      <c r="R9" s="17">
        <v>0.40540084559270301</v>
      </c>
      <c r="S9" s="17">
        <v>0.35278298122927998</v>
      </c>
      <c r="T9" s="17">
        <v>0.27810228677006099</v>
      </c>
      <c r="U9" s="17">
        <v>9.4964008535106198E-2</v>
      </c>
      <c r="V9" s="17">
        <v>0.17809699517161001</v>
      </c>
      <c r="W9" s="17">
        <v>0.34028598936931698</v>
      </c>
      <c r="X9" s="17">
        <v>0.34753088213579297</v>
      </c>
      <c r="Y9" s="17">
        <v>0.32205728277749102</v>
      </c>
      <c r="Z9" s="17">
        <v>0.22585868578090601</v>
      </c>
      <c r="AA9" s="17">
        <v>0.32307051366159301</v>
      </c>
      <c r="AB9" s="17">
        <v>0.28510100249593301</v>
      </c>
      <c r="AC9" s="17">
        <v>9.6923559573382806E-2</v>
      </c>
      <c r="AD9" s="17"/>
      <c r="AE9" s="17">
        <v>0.388311995978526</v>
      </c>
      <c r="AF9" s="17">
        <v>0.254448087478088</v>
      </c>
    </row>
    <row r="10" spans="2:32" x14ac:dyDescent="0.5">
      <c r="B10" s="18" t="s">
        <v>93</v>
      </c>
      <c r="C10" s="17">
        <v>0.31265680502354698</v>
      </c>
      <c r="D10" s="17">
        <v>0.32130708644969203</v>
      </c>
      <c r="E10" s="17">
        <v>0.30378899116879898</v>
      </c>
      <c r="F10" s="17"/>
      <c r="G10" s="17">
        <v>0.38067649858125302</v>
      </c>
      <c r="H10" s="17">
        <v>0.44446773345253998</v>
      </c>
      <c r="I10" s="17">
        <v>0.25560870115357298</v>
      </c>
      <c r="J10" s="17">
        <v>0.324857119238397</v>
      </c>
      <c r="K10" s="17">
        <v>0.28241741195937198</v>
      </c>
      <c r="L10" s="17">
        <v>0.25982416432185002</v>
      </c>
      <c r="M10" s="17"/>
      <c r="N10" s="17">
        <v>0.26670187429349501</v>
      </c>
      <c r="O10" s="17">
        <v>0.29028351380384398</v>
      </c>
      <c r="P10" s="17">
        <v>0.24644556946558999</v>
      </c>
      <c r="Q10" s="17">
        <v>0.186494146676077</v>
      </c>
      <c r="R10" s="17">
        <v>0.200594754396869</v>
      </c>
      <c r="S10" s="17">
        <v>0.37893787800098899</v>
      </c>
      <c r="T10" s="17">
        <v>0.28317914025845897</v>
      </c>
      <c r="U10" s="17">
        <v>0.40605138904112897</v>
      </c>
      <c r="V10" s="17">
        <v>0.31804613203453902</v>
      </c>
      <c r="W10" s="17">
        <v>0.32451812907000099</v>
      </c>
      <c r="X10" s="17">
        <v>0.306848207641152</v>
      </c>
      <c r="Y10" s="17">
        <v>0.231995903875994</v>
      </c>
      <c r="Z10" s="17">
        <v>0.38231305815259098</v>
      </c>
      <c r="AA10" s="17">
        <v>0.35389658386630002</v>
      </c>
      <c r="AB10" s="17">
        <v>0.383162251477001</v>
      </c>
      <c r="AC10" s="17">
        <v>0.60169763029187895</v>
      </c>
      <c r="AD10" s="17"/>
      <c r="AE10" s="17">
        <v>0.336195905683355</v>
      </c>
      <c r="AF10" s="17">
        <v>0.30193229482482797</v>
      </c>
    </row>
    <row r="11" spans="2:32" ht="28.7" x14ac:dyDescent="0.5">
      <c r="B11" s="18" t="s">
        <v>187</v>
      </c>
      <c r="C11" s="17">
        <v>0.220169450522534</v>
      </c>
      <c r="D11" s="17">
        <v>0.21433431976752701</v>
      </c>
      <c r="E11" s="17">
        <v>0.22655609367296201</v>
      </c>
      <c r="F11" s="17"/>
      <c r="G11" s="17">
        <v>0.148511749967147</v>
      </c>
      <c r="H11" s="17">
        <v>0.13583746175948599</v>
      </c>
      <c r="I11" s="17">
        <v>0.24836220736116801</v>
      </c>
      <c r="J11" s="17">
        <v>0.218292074599889</v>
      </c>
      <c r="K11" s="17">
        <v>0.26248286957332101</v>
      </c>
      <c r="L11" s="17">
        <v>0.24846019805057201</v>
      </c>
      <c r="M11" s="17"/>
      <c r="N11" s="17">
        <v>0.21939321843639401</v>
      </c>
      <c r="O11" s="17">
        <v>0.23028965393562001</v>
      </c>
      <c r="P11" s="17">
        <v>0.21946260767811901</v>
      </c>
      <c r="Q11" s="17">
        <v>0.211529492044124</v>
      </c>
      <c r="R11" s="17">
        <v>0.29729957720364802</v>
      </c>
      <c r="S11" s="17">
        <v>0.19359973561840599</v>
      </c>
      <c r="T11" s="17">
        <v>0.22813051910098001</v>
      </c>
      <c r="U11" s="17">
        <v>0.23832211583964399</v>
      </c>
      <c r="V11" s="17">
        <v>0.31383184044009099</v>
      </c>
      <c r="W11" s="17">
        <v>0.20347156595792901</v>
      </c>
      <c r="X11" s="17">
        <v>0.144931225380659</v>
      </c>
      <c r="Y11" s="17">
        <v>0.229451664291559</v>
      </c>
      <c r="Z11" s="17">
        <v>0.18991437247432899</v>
      </c>
      <c r="AA11" s="17">
        <v>0.12915673403297501</v>
      </c>
      <c r="AB11" s="17">
        <v>0.26125142916897498</v>
      </c>
      <c r="AC11" s="17">
        <v>0.159443796738338</v>
      </c>
      <c r="AD11" s="17"/>
      <c r="AE11" s="17">
        <v>0.17399268076789501</v>
      </c>
      <c r="AF11" s="17">
        <v>0.24120777502501101</v>
      </c>
    </row>
    <row r="12" spans="2:32" x14ac:dyDescent="0.5">
      <c r="B12" s="18" t="s">
        <v>95</v>
      </c>
      <c r="C12" s="17">
        <v>6.09005874050524E-2</v>
      </c>
      <c r="D12" s="17">
        <v>5.45387991959633E-2</v>
      </c>
      <c r="E12" s="17">
        <v>6.7200784651598802E-2</v>
      </c>
      <c r="F12" s="17"/>
      <c r="G12" s="17">
        <v>7.8646345210740307E-2</v>
      </c>
      <c r="H12" s="17">
        <v>5.0080666711684999E-2</v>
      </c>
      <c r="I12" s="17">
        <v>3.4551716115360301E-2</v>
      </c>
      <c r="J12" s="17">
        <v>5.5783138755970199E-2</v>
      </c>
      <c r="K12" s="17">
        <v>8.5400097260338106E-2</v>
      </c>
      <c r="L12" s="17">
        <v>6.2225634616770803E-2</v>
      </c>
      <c r="M12" s="17"/>
      <c r="N12" s="17">
        <v>4.9824690538638201E-2</v>
      </c>
      <c r="O12" s="17">
        <v>7.5751912187314002E-2</v>
      </c>
      <c r="P12" s="17">
        <v>7.6463188064813503E-2</v>
      </c>
      <c r="Q12" s="17">
        <v>2.98629462194781E-2</v>
      </c>
      <c r="R12" s="17">
        <v>9.6704822806779306E-2</v>
      </c>
      <c r="S12" s="17">
        <v>0</v>
      </c>
      <c r="T12" s="17">
        <v>6.8109466985923295E-2</v>
      </c>
      <c r="U12" s="17">
        <v>4.7921311607206397E-2</v>
      </c>
      <c r="V12" s="17">
        <v>8.2429052287600404E-2</v>
      </c>
      <c r="W12" s="17">
        <v>5.9755036410895003E-2</v>
      </c>
      <c r="X12" s="17">
        <v>5.4673965029690498E-2</v>
      </c>
      <c r="Y12" s="17">
        <v>0</v>
      </c>
      <c r="Z12" s="17">
        <v>6.6284091435357906E-2</v>
      </c>
      <c r="AA12" s="17">
        <v>0.13442362641553399</v>
      </c>
      <c r="AB12" s="17">
        <v>0</v>
      </c>
      <c r="AC12" s="17">
        <v>3.4212718368174903E-2</v>
      </c>
      <c r="AD12" s="17"/>
      <c r="AE12" s="17">
        <v>3.5398366971111199E-2</v>
      </c>
      <c r="AF12" s="17">
        <v>7.2519502973936806E-2</v>
      </c>
    </row>
    <row r="13" spans="2:32" x14ac:dyDescent="0.5">
      <c r="B13" s="18" t="s">
        <v>96</v>
      </c>
      <c r="C13" s="17">
        <v>5.68182692064748E-2</v>
      </c>
      <c r="D13" s="17">
        <v>3.9463576636279703E-2</v>
      </c>
      <c r="E13" s="17">
        <v>7.3600437931652093E-2</v>
      </c>
      <c r="F13" s="17"/>
      <c r="G13" s="17">
        <v>3.9021894310451E-2</v>
      </c>
      <c r="H13" s="17">
        <v>3.2571772400536297E-2</v>
      </c>
      <c r="I13" s="17">
        <v>5.4132374842823502E-2</v>
      </c>
      <c r="J13" s="17">
        <v>3.3692279085139602E-2</v>
      </c>
      <c r="K13" s="17">
        <v>7.0184493199167503E-2</v>
      </c>
      <c r="L13" s="17">
        <v>8.3485552173073102E-2</v>
      </c>
      <c r="M13" s="17"/>
      <c r="N13" s="17">
        <v>7.1840278585503098E-2</v>
      </c>
      <c r="O13" s="17">
        <v>4.5941519711670299E-2</v>
      </c>
      <c r="P13" s="17">
        <v>0.124801758858508</v>
      </c>
      <c r="Q13" s="17">
        <v>5.7158724791414497E-2</v>
      </c>
      <c r="R13" s="17">
        <v>0</v>
      </c>
      <c r="S13" s="17">
        <v>3.5522024293798998E-2</v>
      </c>
      <c r="T13" s="17">
        <v>9.5038201442457101E-2</v>
      </c>
      <c r="U13" s="17">
        <v>8.1383261662121703E-2</v>
      </c>
      <c r="V13" s="17">
        <v>4.04981391406442E-2</v>
      </c>
      <c r="W13" s="17">
        <v>2.4109798903982502E-2</v>
      </c>
      <c r="X13" s="17">
        <v>9.3408728029983304E-2</v>
      </c>
      <c r="Y13" s="17">
        <v>0.137973129716328</v>
      </c>
      <c r="Z13" s="17">
        <v>6.9726646101990003E-2</v>
      </c>
      <c r="AA13" s="17">
        <v>0</v>
      </c>
      <c r="AB13" s="17">
        <v>7.0485316858091604E-2</v>
      </c>
      <c r="AC13" s="17">
        <v>7.5505928834600902E-2</v>
      </c>
      <c r="AD13" s="17"/>
      <c r="AE13" s="17">
        <v>3.3983593741524001E-2</v>
      </c>
      <c r="AF13" s="17">
        <v>6.7221840415397097E-2</v>
      </c>
    </row>
    <row r="14" spans="2:32" x14ac:dyDescent="0.5">
      <c r="B14" s="18" t="s">
        <v>76</v>
      </c>
      <c r="C14" s="17">
        <v>5.31073970036667E-2</v>
      </c>
      <c r="D14" s="17">
        <v>4.5781257504585698E-2</v>
      </c>
      <c r="E14" s="17">
        <v>6.0299611729931903E-2</v>
      </c>
      <c r="F14" s="17"/>
      <c r="G14" s="17">
        <v>2.8319483752665998E-2</v>
      </c>
      <c r="H14" s="17">
        <v>3.9338386967455202E-2</v>
      </c>
      <c r="I14" s="17">
        <v>4.5811527717429398E-2</v>
      </c>
      <c r="J14" s="17">
        <v>4.8537219603743798E-2</v>
      </c>
      <c r="K14" s="17">
        <v>3.9068315255783602E-2</v>
      </c>
      <c r="L14" s="17">
        <v>8.6092764055749907E-2</v>
      </c>
      <c r="M14" s="17"/>
      <c r="N14" s="17">
        <v>6.1402643108318701E-2</v>
      </c>
      <c r="O14" s="17">
        <v>5.2726779009047299E-2</v>
      </c>
      <c r="P14" s="17">
        <v>3.8888797000816398E-2</v>
      </c>
      <c r="Q14" s="17">
        <v>6.5502619607010606E-2</v>
      </c>
      <c r="R14" s="17">
        <v>0</v>
      </c>
      <c r="S14" s="17">
        <v>3.9157380857525501E-2</v>
      </c>
      <c r="T14" s="17">
        <v>4.74403854421186E-2</v>
      </c>
      <c r="U14" s="17">
        <v>0.13135791331479199</v>
      </c>
      <c r="V14" s="17">
        <v>6.7097840925515198E-2</v>
      </c>
      <c r="W14" s="17">
        <v>4.78594802878759E-2</v>
      </c>
      <c r="X14" s="17">
        <v>5.26069917827219E-2</v>
      </c>
      <c r="Y14" s="17">
        <v>7.8522019338628707E-2</v>
      </c>
      <c r="Z14" s="17">
        <v>6.5903146054826195E-2</v>
      </c>
      <c r="AA14" s="17">
        <v>5.9452542023597003E-2</v>
      </c>
      <c r="AB14" s="17">
        <v>0</v>
      </c>
      <c r="AC14" s="17">
        <v>3.2216366193624502E-2</v>
      </c>
      <c r="AD14" s="17"/>
      <c r="AE14" s="17">
        <v>3.2117456857588197E-2</v>
      </c>
      <c r="AF14" s="17">
        <v>6.2670499282738906E-2</v>
      </c>
    </row>
    <row r="15" spans="2:32" x14ac:dyDescent="0.5">
      <c r="B15" s="18" t="s">
        <v>97</v>
      </c>
      <c r="C15" s="21">
        <v>0.609004295862272</v>
      </c>
      <c r="D15" s="21">
        <v>0.64588204689564499</v>
      </c>
      <c r="E15" s="21">
        <v>0.57234307201385604</v>
      </c>
      <c r="F15" s="21"/>
      <c r="G15" s="21">
        <v>0.70550052675899599</v>
      </c>
      <c r="H15" s="21">
        <v>0.74217171216083799</v>
      </c>
      <c r="I15" s="21">
        <v>0.61714217396321902</v>
      </c>
      <c r="J15" s="21">
        <v>0.64369528795525699</v>
      </c>
      <c r="K15" s="21">
        <v>0.54286422471138995</v>
      </c>
      <c r="L15" s="21">
        <v>0.51973585110383402</v>
      </c>
      <c r="M15" s="21"/>
      <c r="N15" s="21">
        <v>0.59753916933114604</v>
      </c>
      <c r="O15" s="21">
        <v>0.59529013515634899</v>
      </c>
      <c r="P15" s="21">
        <v>0.540383648397742</v>
      </c>
      <c r="Q15" s="21">
        <v>0.63594621733797296</v>
      </c>
      <c r="R15" s="21">
        <v>0.60599559998957198</v>
      </c>
      <c r="S15" s="21">
        <v>0.73172085923026897</v>
      </c>
      <c r="T15" s="21">
        <v>0.56128142702852102</v>
      </c>
      <c r="U15" s="21">
        <v>0.50101539757623603</v>
      </c>
      <c r="V15" s="21">
        <v>0.496143127206149</v>
      </c>
      <c r="W15" s="21">
        <v>0.66480411843931797</v>
      </c>
      <c r="X15" s="21">
        <v>0.65437908977694503</v>
      </c>
      <c r="Y15" s="21">
        <v>0.55405318665348402</v>
      </c>
      <c r="Z15" s="21">
        <v>0.60817174393349704</v>
      </c>
      <c r="AA15" s="21">
        <v>0.67696709752789397</v>
      </c>
      <c r="AB15" s="21">
        <v>0.66826325397293396</v>
      </c>
      <c r="AC15" s="21">
        <v>0.698621189865262</v>
      </c>
      <c r="AD15" s="21"/>
      <c r="AE15" s="21">
        <v>0.72450790166188095</v>
      </c>
      <c r="AF15" s="21">
        <v>0.55638038230291598</v>
      </c>
    </row>
    <row r="16" spans="2:32" x14ac:dyDescent="0.5">
      <c r="B16" s="18" t="s">
        <v>98</v>
      </c>
      <c r="C16" s="21">
        <v>0.11771885661152701</v>
      </c>
      <c r="D16" s="21">
        <v>9.4002375832242996E-2</v>
      </c>
      <c r="E16" s="21">
        <v>0.14080122258325101</v>
      </c>
      <c r="F16" s="21"/>
      <c r="G16" s="21">
        <v>0.117668239521191</v>
      </c>
      <c r="H16" s="21">
        <v>8.2652439112221296E-2</v>
      </c>
      <c r="I16" s="21">
        <v>8.8684090958183803E-2</v>
      </c>
      <c r="J16" s="21">
        <v>8.9475417841109794E-2</v>
      </c>
      <c r="K16" s="21">
        <v>0.15558459045950601</v>
      </c>
      <c r="L16" s="21">
        <v>0.14571118678984399</v>
      </c>
      <c r="M16" s="21"/>
      <c r="N16" s="21">
        <v>0.121664969124141</v>
      </c>
      <c r="O16" s="21">
        <v>0.121693431898984</v>
      </c>
      <c r="P16" s="21">
        <v>0.201264946923322</v>
      </c>
      <c r="Q16" s="21">
        <v>8.7021671010892601E-2</v>
      </c>
      <c r="R16" s="21">
        <v>9.6704822806779306E-2</v>
      </c>
      <c r="S16" s="21">
        <v>3.5522024293798998E-2</v>
      </c>
      <c r="T16" s="21">
        <v>0.16314766842837999</v>
      </c>
      <c r="U16" s="21">
        <v>0.12930457326932801</v>
      </c>
      <c r="V16" s="21">
        <v>0.122927191428245</v>
      </c>
      <c r="W16" s="21">
        <v>8.3864835314877498E-2</v>
      </c>
      <c r="X16" s="21">
        <v>0.148082693059674</v>
      </c>
      <c r="Y16" s="21">
        <v>0.137973129716328</v>
      </c>
      <c r="Z16" s="21">
        <v>0.13601073753734799</v>
      </c>
      <c r="AA16" s="21">
        <v>0.13442362641553399</v>
      </c>
      <c r="AB16" s="21">
        <v>7.0485316858091604E-2</v>
      </c>
      <c r="AC16" s="21">
        <v>0.10971864720277601</v>
      </c>
      <c r="AD16" s="21"/>
      <c r="AE16" s="21">
        <v>6.9381960712635193E-2</v>
      </c>
      <c r="AF16" s="21">
        <v>0.139741343389334</v>
      </c>
    </row>
    <row r="17" spans="2:32" x14ac:dyDescent="0.5">
      <c r="B17" s="18" t="s">
        <v>99</v>
      </c>
      <c r="C17" s="22">
        <v>0.49128543925074503</v>
      </c>
      <c r="D17" s="22">
        <v>0.55187967106340197</v>
      </c>
      <c r="E17" s="22">
        <v>0.43154184943060497</v>
      </c>
      <c r="F17" s="22"/>
      <c r="G17" s="22">
        <v>0.58783228723780401</v>
      </c>
      <c r="H17" s="22">
        <v>0.65951927304861602</v>
      </c>
      <c r="I17" s="22">
        <v>0.52845808300503505</v>
      </c>
      <c r="J17" s="22">
        <v>0.55421987011414797</v>
      </c>
      <c r="K17" s="22">
        <v>0.387279634251884</v>
      </c>
      <c r="L17" s="22">
        <v>0.37402466431399001</v>
      </c>
      <c r="M17" s="22"/>
      <c r="N17" s="22">
        <v>0.47587420020700499</v>
      </c>
      <c r="O17" s="22">
        <v>0.47359670325736403</v>
      </c>
      <c r="P17" s="22">
        <v>0.33911870147442003</v>
      </c>
      <c r="Q17" s="22">
        <v>0.54892454632707999</v>
      </c>
      <c r="R17" s="22">
        <v>0.50929077718279303</v>
      </c>
      <c r="S17" s="22">
        <v>0.69619883493646995</v>
      </c>
      <c r="T17" s="22">
        <v>0.39813375860014</v>
      </c>
      <c r="U17" s="22">
        <v>0.37171082430690799</v>
      </c>
      <c r="V17" s="22">
        <v>0.37321593577790402</v>
      </c>
      <c r="W17" s="22">
        <v>0.58093928312443999</v>
      </c>
      <c r="X17" s="22">
        <v>0.506296396717272</v>
      </c>
      <c r="Y17" s="22">
        <v>0.416080056937156</v>
      </c>
      <c r="Z17" s="22">
        <v>0.472161006396149</v>
      </c>
      <c r="AA17" s="22">
        <v>0.54254347111236001</v>
      </c>
      <c r="AB17" s="22">
        <v>0.59777793711484195</v>
      </c>
      <c r="AC17" s="22">
        <v>0.58890254266248598</v>
      </c>
      <c r="AD17" s="22"/>
      <c r="AE17" s="22">
        <v>0.65512594094924603</v>
      </c>
      <c r="AF17" s="22">
        <v>0.416639038913582</v>
      </c>
    </row>
    <row r="18" spans="2:32" x14ac:dyDescent="0.5">
      <c r="B18" s="16"/>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F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191</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92</v>
      </c>
      <c r="C9" s="17">
        <v>0.81503930614300302</v>
      </c>
      <c r="D9" s="17">
        <v>0.81266321001792496</v>
      </c>
      <c r="E9" s="17">
        <v>0.81662381283515395</v>
      </c>
      <c r="F9" s="17"/>
      <c r="G9" s="17">
        <v>0.72065929481416702</v>
      </c>
      <c r="H9" s="17">
        <v>0.79211996783089</v>
      </c>
      <c r="I9" s="17">
        <v>0.771914714010419</v>
      </c>
      <c r="J9" s="17">
        <v>0.78419332881387105</v>
      </c>
      <c r="K9" s="17">
        <v>0.85694209468090199</v>
      </c>
      <c r="L9" s="17">
        <v>0.87463105924832096</v>
      </c>
      <c r="M9" s="17"/>
      <c r="N9" s="17">
        <v>0.81436975973297399</v>
      </c>
      <c r="O9" s="17">
        <v>0.817603783775529</v>
      </c>
      <c r="P9" s="17">
        <v>0.81893079826680204</v>
      </c>
      <c r="Q9" s="17">
        <v>0.81566469132522101</v>
      </c>
      <c r="R9" s="17">
        <v>0.81223319402351102</v>
      </c>
      <c r="S9" s="17">
        <v>0.81022728788547804</v>
      </c>
      <c r="T9" s="17">
        <v>0.78450825842550598</v>
      </c>
      <c r="U9" s="17">
        <v>0.77539863130916797</v>
      </c>
      <c r="V9" s="17">
        <v>0.74426446953369796</v>
      </c>
      <c r="W9" s="17">
        <v>0.82794651581119305</v>
      </c>
      <c r="X9" s="17">
        <v>0.86847072965652405</v>
      </c>
      <c r="Y9" s="17">
        <v>0.86202687028367198</v>
      </c>
      <c r="Z9" s="17">
        <v>0.82266550993000798</v>
      </c>
      <c r="AA9" s="17">
        <v>0.82453456392682001</v>
      </c>
      <c r="AB9" s="17">
        <v>0.92814588272234999</v>
      </c>
      <c r="AC9" s="17">
        <v>0.77411800376916895</v>
      </c>
      <c r="AD9" s="17"/>
      <c r="AE9" s="17">
        <v>0.81862310747068301</v>
      </c>
      <c r="AF9" s="17">
        <v>0.81340651165164501</v>
      </c>
    </row>
    <row r="10" spans="2:32" x14ac:dyDescent="0.5">
      <c r="B10" s="18" t="s">
        <v>93</v>
      </c>
      <c r="C10" s="17">
        <v>0.10830604397324201</v>
      </c>
      <c r="D10" s="17">
        <v>0.103213212962134</v>
      </c>
      <c r="E10" s="17">
        <v>0.11356993569043999</v>
      </c>
      <c r="F10" s="17"/>
      <c r="G10" s="17">
        <v>0.137953952906541</v>
      </c>
      <c r="H10" s="17">
        <v>0.14070931601383699</v>
      </c>
      <c r="I10" s="17">
        <v>0.108925160351299</v>
      </c>
      <c r="J10" s="17">
        <v>0.10143729086000899</v>
      </c>
      <c r="K10" s="17">
        <v>9.9244256434100897E-2</v>
      </c>
      <c r="L10" s="17">
        <v>9.00259155222395E-2</v>
      </c>
      <c r="M10" s="17"/>
      <c r="N10" s="17">
        <v>0.112833270089291</v>
      </c>
      <c r="O10" s="17">
        <v>5.9634914503818998E-2</v>
      </c>
      <c r="P10" s="17">
        <v>0.121653294704907</v>
      </c>
      <c r="Q10" s="17">
        <v>0.18433530867477901</v>
      </c>
      <c r="R10" s="17">
        <v>9.1061983169710106E-2</v>
      </c>
      <c r="S10" s="17">
        <v>0.114919684406482</v>
      </c>
      <c r="T10" s="17">
        <v>0.12896847494608599</v>
      </c>
      <c r="U10" s="17">
        <v>0.132888612180668</v>
      </c>
      <c r="V10" s="17">
        <v>0.122944442492583</v>
      </c>
      <c r="W10" s="17">
        <v>0.104792354605757</v>
      </c>
      <c r="X10" s="17">
        <v>9.5090620490681205E-2</v>
      </c>
      <c r="Y10" s="17">
        <v>0.137973129716328</v>
      </c>
      <c r="Z10" s="17">
        <v>0.106473494930338</v>
      </c>
      <c r="AA10" s="17">
        <v>0.11324300522264601</v>
      </c>
      <c r="AB10" s="17">
        <v>7.1854117277649704E-2</v>
      </c>
      <c r="AC10" s="17">
        <v>0.22588199623083099</v>
      </c>
      <c r="AD10" s="17"/>
      <c r="AE10" s="17">
        <v>8.7691881094595206E-2</v>
      </c>
      <c r="AF10" s="17">
        <v>0.117697940597721</v>
      </c>
    </row>
    <row r="11" spans="2:32" ht="28.7" x14ac:dyDescent="0.5">
      <c r="B11" s="18" t="s">
        <v>187</v>
      </c>
      <c r="C11" s="17">
        <v>4.6630246558877299E-2</v>
      </c>
      <c r="D11" s="17">
        <v>5.3259435951753802E-2</v>
      </c>
      <c r="E11" s="17">
        <v>4.0472609651209503E-2</v>
      </c>
      <c r="F11" s="17"/>
      <c r="G11" s="17">
        <v>4.0526171495065599E-2</v>
      </c>
      <c r="H11" s="17">
        <v>5.2581093543177901E-2</v>
      </c>
      <c r="I11" s="17">
        <v>7.1343312796072006E-2</v>
      </c>
      <c r="J11" s="17">
        <v>8.6819295073101599E-2</v>
      </c>
      <c r="K11" s="17">
        <v>2.47538086242646E-2</v>
      </c>
      <c r="L11" s="17">
        <v>2.1212563564824299E-2</v>
      </c>
      <c r="M11" s="17"/>
      <c r="N11" s="17">
        <v>3.90381814601619E-2</v>
      </c>
      <c r="O11" s="17">
        <v>5.9820798082388098E-2</v>
      </c>
      <c r="P11" s="17">
        <v>3.8320020138408899E-2</v>
      </c>
      <c r="Q11" s="17">
        <v>0</v>
      </c>
      <c r="R11" s="17">
        <v>9.6704822806779306E-2</v>
      </c>
      <c r="S11" s="17">
        <v>3.5522024293798998E-2</v>
      </c>
      <c r="T11" s="17">
        <v>6.2071225237989899E-2</v>
      </c>
      <c r="U11" s="17">
        <v>9.1712756510163695E-2</v>
      </c>
      <c r="V11" s="17">
        <v>8.8854024006672402E-2</v>
      </c>
      <c r="W11" s="17">
        <v>4.8110712952801102E-2</v>
      </c>
      <c r="X11" s="17">
        <v>3.6438649852794699E-2</v>
      </c>
      <c r="Y11" s="17">
        <v>0</v>
      </c>
      <c r="Z11" s="17">
        <v>1.4840849564863701E-2</v>
      </c>
      <c r="AA11" s="17">
        <v>3.1341586324927298E-2</v>
      </c>
      <c r="AB11" s="17">
        <v>0</v>
      </c>
      <c r="AC11" s="17">
        <v>0</v>
      </c>
      <c r="AD11" s="17"/>
      <c r="AE11" s="17">
        <v>6.8879547676123906E-2</v>
      </c>
      <c r="AF11" s="17">
        <v>3.6493374288574298E-2</v>
      </c>
    </row>
    <row r="12" spans="2:32" x14ac:dyDescent="0.5">
      <c r="B12" s="18" t="s">
        <v>95</v>
      </c>
      <c r="C12" s="17">
        <v>1.45533651368669E-2</v>
      </c>
      <c r="D12" s="17">
        <v>1.3311857442113099E-2</v>
      </c>
      <c r="E12" s="17">
        <v>1.57927279253741E-2</v>
      </c>
      <c r="F12" s="17"/>
      <c r="G12" s="17">
        <v>6.0643157367240901E-2</v>
      </c>
      <c r="H12" s="17">
        <v>1.45896226120948E-2</v>
      </c>
      <c r="I12" s="17">
        <v>2.64748487308256E-2</v>
      </c>
      <c r="J12" s="17">
        <v>5.6446196222119096E-3</v>
      </c>
      <c r="K12" s="17">
        <v>6.3178517611535701E-3</v>
      </c>
      <c r="L12" s="17">
        <v>3.5998493353211298E-3</v>
      </c>
      <c r="M12" s="17"/>
      <c r="N12" s="17">
        <v>1.65063981013218E-2</v>
      </c>
      <c r="O12" s="17">
        <v>3.27725278126113E-2</v>
      </c>
      <c r="P12" s="17">
        <v>2.1095886889882599E-2</v>
      </c>
      <c r="Q12" s="17">
        <v>0</v>
      </c>
      <c r="R12" s="17">
        <v>0</v>
      </c>
      <c r="S12" s="17">
        <v>3.9331003414240701E-2</v>
      </c>
      <c r="T12" s="17">
        <v>1.25518758937836E-2</v>
      </c>
      <c r="U12" s="17">
        <v>0</v>
      </c>
      <c r="V12" s="17">
        <v>1.5169428744346E-2</v>
      </c>
      <c r="W12" s="17">
        <v>4.9010708681312704E-3</v>
      </c>
      <c r="X12" s="17">
        <v>0</v>
      </c>
      <c r="Y12" s="17">
        <v>0</v>
      </c>
      <c r="Z12" s="17">
        <v>3.87733183270767E-2</v>
      </c>
      <c r="AA12" s="17">
        <v>0</v>
      </c>
      <c r="AB12" s="17">
        <v>0</v>
      </c>
      <c r="AC12" s="17">
        <v>0</v>
      </c>
      <c r="AD12" s="17"/>
      <c r="AE12" s="17">
        <v>1.3247572203244601E-2</v>
      </c>
      <c r="AF12" s="17">
        <v>1.5148289719434299E-2</v>
      </c>
    </row>
    <row r="13" spans="2:32" x14ac:dyDescent="0.5">
      <c r="B13" s="18" t="s">
        <v>96</v>
      </c>
      <c r="C13" s="17">
        <v>6.2607289452101802E-3</v>
      </c>
      <c r="D13" s="17">
        <v>6.5870529369998002E-3</v>
      </c>
      <c r="E13" s="17">
        <v>5.9722903809842796E-3</v>
      </c>
      <c r="F13" s="17"/>
      <c r="G13" s="17">
        <v>1.18979396643194E-2</v>
      </c>
      <c r="H13" s="17">
        <v>0</v>
      </c>
      <c r="I13" s="17">
        <v>0</v>
      </c>
      <c r="J13" s="17">
        <v>1.1909024177893201E-2</v>
      </c>
      <c r="K13" s="17">
        <v>1.2741988499578701E-2</v>
      </c>
      <c r="L13" s="17">
        <v>3.43407642301554E-3</v>
      </c>
      <c r="M13" s="17"/>
      <c r="N13" s="17">
        <v>8.3553855962649505E-3</v>
      </c>
      <c r="O13" s="17">
        <v>1.20652668582056E-2</v>
      </c>
      <c r="P13" s="17">
        <v>0</v>
      </c>
      <c r="Q13" s="17">
        <v>0</v>
      </c>
      <c r="R13" s="17">
        <v>0</v>
      </c>
      <c r="S13" s="17">
        <v>0</v>
      </c>
      <c r="T13" s="17">
        <v>1.1900165496634601E-2</v>
      </c>
      <c r="U13" s="17">
        <v>0</v>
      </c>
      <c r="V13" s="17">
        <v>1.35982064783551E-2</v>
      </c>
      <c r="W13" s="17">
        <v>4.7465708839752804E-3</v>
      </c>
      <c r="X13" s="17">
        <v>0</v>
      </c>
      <c r="Y13" s="17">
        <v>0</v>
      </c>
      <c r="Z13" s="17">
        <v>0</v>
      </c>
      <c r="AA13" s="17">
        <v>0</v>
      </c>
      <c r="AB13" s="17">
        <v>0</v>
      </c>
      <c r="AC13" s="17">
        <v>0</v>
      </c>
      <c r="AD13" s="17"/>
      <c r="AE13" s="17">
        <v>7.7471110960408603E-3</v>
      </c>
      <c r="AF13" s="17">
        <v>5.5835271792567497E-3</v>
      </c>
    </row>
    <row r="14" spans="2:32" x14ac:dyDescent="0.5">
      <c r="B14" s="18" t="s">
        <v>76</v>
      </c>
      <c r="C14" s="17">
        <v>9.2103092427995303E-3</v>
      </c>
      <c r="D14" s="17">
        <v>1.0965230689074301E-2</v>
      </c>
      <c r="E14" s="17">
        <v>7.5686235168389501E-3</v>
      </c>
      <c r="F14" s="17"/>
      <c r="G14" s="17">
        <v>2.8319483752665998E-2</v>
      </c>
      <c r="H14" s="17">
        <v>0</v>
      </c>
      <c r="I14" s="17">
        <v>2.1341964111384101E-2</v>
      </c>
      <c r="J14" s="17">
        <v>9.9964414529133804E-3</v>
      </c>
      <c r="K14" s="17">
        <v>0</v>
      </c>
      <c r="L14" s="17">
        <v>7.0965359062787597E-3</v>
      </c>
      <c r="M14" s="17"/>
      <c r="N14" s="17">
        <v>8.8970050199860401E-3</v>
      </c>
      <c r="O14" s="17">
        <v>1.8102708967446601E-2</v>
      </c>
      <c r="P14" s="17">
        <v>0</v>
      </c>
      <c r="Q14" s="17">
        <v>0</v>
      </c>
      <c r="R14" s="17">
        <v>0</v>
      </c>
      <c r="S14" s="17">
        <v>0</v>
      </c>
      <c r="T14" s="17">
        <v>0</v>
      </c>
      <c r="U14" s="17">
        <v>0</v>
      </c>
      <c r="V14" s="17">
        <v>1.5169428744346E-2</v>
      </c>
      <c r="W14" s="17">
        <v>9.5027748781424705E-3</v>
      </c>
      <c r="X14" s="17">
        <v>0</v>
      </c>
      <c r="Y14" s="17">
        <v>0</v>
      </c>
      <c r="Z14" s="17">
        <v>1.7246827247714001E-2</v>
      </c>
      <c r="AA14" s="17">
        <v>3.08808445256065E-2</v>
      </c>
      <c r="AB14" s="17">
        <v>0</v>
      </c>
      <c r="AC14" s="17">
        <v>0</v>
      </c>
      <c r="AD14" s="17"/>
      <c r="AE14" s="17">
        <v>3.8107804593128501E-3</v>
      </c>
      <c r="AF14" s="17">
        <v>1.16703565633692E-2</v>
      </c>
    </row>
    <row r="15" spans="2:32" x14ac:dyDescent="0.5">
      <c r="B15" s="18" t="s">
        <v>97</v>
      </c>
      <c r="C15" s="21">
        <v>0.92334535011624597</v>
      </c>
      <c r="D15" s="21">
        <v>0.915876422980059</v>
      </c>
      <c r="E15" s="21">
        <v>0.930193748525593</v>
      </c>
      <c r="F15" s="21"/>
      <c r="G15" s="21">
        <v>0.85861324772070802</v>
      </c>
      <c r="H15" s="21">
        <v>0.93282928384472696</v>
      </c>
      <c r="I15" s="21">
        <v>0.88083987436171796</v>
      </c>
      <c r="J15" s="21">
        <v>0.88563061967388002</v>
      </c>
      <c r="K15" s="21">
        <v>0.95618635111500305</v>
      </c>
      <c r="L15" s="21">
        <v>0.96465697477056001</v>
      </c>
      <c r="M15" s="21"/>
      <c r="N15" s="21">
        <v>0.92720302982226499</v>
      </c>
      <c r="O15" s="21">
        <v>0.87723869827934897</v>
      </c>
      <c r="P15" s="21">
        <v>0.94058409297170897</v>
      </c>
      <c r="Q15" s="21">
        <v>1</v>
      </c>
      <c r="R15" s="21">
        <v>0.90329517719322105</v>
      </c>
      <c r="S15" s="21">
        <v>0.92514697229195997</v>
      </c>
      <c r="T15" s="21">
        <v>0.91347673337159196</v>
      </c>
      <c r="U15" s="21">
        <v>0.90828724348983603</v>
      </c>
      <c r="V15" s="21">
        <v>0.86720891202628103</v>
      </c>
      <c r="W15" s="21">
        <v>0.93273887041695003</v>
      </c>
      <c r="X15" s="21">
        <v>0.96356135014720501</v>
      </c>
      <c r="Y15" s="21">
        <v>1</v>
      </c>
      <c r="Z15" s="21">
        <v>0.92913900486034595</v>
      </c>
      <c r="AA15" s="21">
        <v>0.93777756914946597</v>
      </c>
      <c r="AB15" s="21">
        <v>1</v>
      </c>
      <c r="AC15" s="21">
        <v>1</v>
      </c>
      <c r="AD15" s="21"/>
      <c r="AE15" s="21">
        <v>0.90631498856527803</v>
      </c>
      <c r="AF15" s="21">
        <v>0.931104452249365</v>
      </c>
    </row>
    <row r="16" spans="2:32" x14ac:dyDescent="0.5">
      <c r="B16" s="18" t="s">
        <v>98</v>
      </c>
      <c r="C16" s="21">
        <v>2.08140940820771E-2</v>
      </c>
      <c r="D16" s="21">
        <v>1.9898910379112799E-2</v>
      </c>
      <c r="E16" s="21">
        <v>2.1765018306358401E-2</v>
      </c>
      <c r="F16" s="21"/>
      <c r="G16" s="21">
        <v>7.2541097031560295E-2</v>
      </c>
      <c r="H16" s="21">
        <v>1.45896226120948E-2</v>
      </c>
      <c r="I16" s="21">
        <v>2.64748487308256E-2</v>
      </c>
      <c r="J16" s="21">
        <v>1.7553643800105101E-2</v>
      </c>
      <c r="K16" s="21">
        <v>1.9059840260732201E-2</v>
      </c>
      <c r="L16" s="21">
        <v>7.0339257583366703E-3</v>
      </c>
      <c r="M16" s="21"/>
      <c r="N16" s="21">
        <v>2.4861783697586699E-2</v>
      </c>
      <c r="O16" s="21">
        <v>4.4837794670816902E-2</v>
      </c>
      <c r="P16" s="21">
        <v>2.1095886889882599E-2</v>
      </c>
      <c r="Q16" s="21">
        <v>0</v>
      </c>
      <c r="R16" s="21">
        <v>0</v>
      </c>
      <c r="S16" s="21">
        <v>3.9331003414240701E-2</v>
      </c>
      <c r="T16" s="21">
        <v>2.4452041390418199E-2</v>
      </c>
      <c r="U16" s="21">
        <v>0</v>
      </c>
      <c r="V16" s="21">
        <v>2.87676352227011E-2</v>
      </c>
      <c r="W16" s="21">
        <v>9.6476417521065509E-3</v>
      </c>
      <c r="X16" s="21">
        <v>0</v>
      </c>
      <c r="Y16" s="21">
        <v>0</v>
      </c>
      <c r="Z16" s="21">
        <v>3.87733183270767E-2</v>
      </c>
      <c r="AA16" s="21">
        <v>0</v>
      </c>
      <c r="AB16" s="21">
        <v>0</v>
      </c>
      <c r="AC16" s="21">
        <v>0</v>
      </c>
      <c r="AD16" s="21"/>
      <c r="AE16" s="21">
        <v>2.0994683299285499E-2</v>
      </c>
      <c r="AF16" s="21">
        <v>2.0731816898691101E-2</v>
      </c>
    </row>
    <row r="17" spans="2:32" x14ac:dyDescent="0.5">
      <c r="B17" s="18" t="s">
        <v>99</v>
      </c>
      <c r="C17" s="22">
        <v>0.90253125603416895</v>
      </c>
      <c r="D17" s="22">
        <v>0.89597751260094605</v>
      </c>
      <c r="E17" s="22">
        <v>0.90842873021923498</v>
      </c>
      <c r="F17" s="22"/>
      <c r="G17" s="22">
        <v>0.78607215068914804</v>
      </c>
      <c r="H17" s="22">
        <v>0.91823966123263201</v>
      </c>
      <c r="I17" s="22">
        <v>0.854365025630893</v>
      </c>
      <c r="J17" s="22">
        <v>0.86807697587377497</v>
      </c>
      <c r="K17" s="22">
        <v>0.93712651085427101</v>
      </c>
      <c r="L17" s="22">
        <v>0.95762304901222395</v>
      </c>
      <c r="M17" s="22"/>
      <c r="N17" s="22">
        <v>0.90234124612467903</v>
      </c>
      <c r="O17" s="22">
        <v>0.83240090360853203</v>
      </c>
      <c r="P17" s="22">
        <v>0.91948820608182602</v>
      </c>
      <c r="Q17" s="22">
        <v>1</v>
      </c>
      <c r="R17" s="22">
        <v>0.90329517719322105</v>
      </c>
      <c r="S17" s="22">
        <v>0.88581596887771996</v>
      </c>
      <c r="T17" s="22">
        <v>0.88902469198117395</v>
      </c>
      <c r="U17" s="22">
        <v>0.90828724348983603</v>
      </c>
      <c r="V17" s="22">
        <v>0.83844127680358005</v>
      </c>
      <c r="W17" s="22">
        <v>0.92309122866484306</v>
      </c>
      <c r="X17" s="22">
        <v>0.96356135014720501</v>
      </c>
      <c r="Y17" s="22">
        <v>1</v>
      </c>
      <c r="Z17" s="22">
        <v>0.89036568653326897</v>
      </c>
      <c r="AA17" s="22">
        <v>0.93777756914946597</v>
      </c>
      <c r="AB17" s="22">
        <v>1</v>
      </c>
      <c r="AC17" s="22">
        <v>1</v>
      </c>
      <c r="AD17" s="22"/>
      <c r="AE17" s="22">
        <v>0.88532030526599204</v>
      </c>
      <c r="AF17" s="22">
        <v>0.91037263535067403</v>
      </c>
    </row>
    <row r="18" spans="2:32" x14ac:dyDescent="0.5">
      <c r="B18" s="16"/>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F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192</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92</v>
      </c>
      <c r="C9" s="17">
        <v>0.455137356970434</v>
      </c>
      <c r="D9" s="17">
        <v>0.51056202084642099</v>
      </c>
      <c r="E9" s="17">
        <v>0.40019640532714501</v>
      </c>
      <c r="F9" s="17"/>
      <c r="G9" s="17">
        <v>0.54876245647954502</v>
      </c>
      <c r="H9" s="17">
        <v>0.62818302757990996</v>
      </c>
      <c r="I9" s="17">
        <v>0.49770900290612402</v>
      </c>
      <c r="J9" s="17">
        <v>0.49211311282085901</v>
      </c>
      <c r="K9" s="17">
        <v>0.369293189627039</v>
      </c>
      <c r="L9" s="17">
        <v>0.336768631194933</v>
      </c>
      <c r="M9" s="17"/>
      <c r="N9" s="17">
        <v>0.46049179545038099</v>
      </c>
      <c r="O9" s="17">
        <v>0.51564491736642404</v>
      </c>
      <c r="P9" s="17">
        <v>0.42983260400529899</v>
      </c>
      <c r="Q9" s="17">
        <v>0.45362411713897</v>
      </c>
      <c r="R9" s="17">
        <v>0.50424001407968999</v>
      </c>
      <c r="S9" s="17">
        <v>0.50365928353864398</v>
      </c>
      <c r="T9" s="17">
        <v>0.470733880607413</v>
      </c>
      <c r="U9" s="17">
        <v>0.32901742171892701</v>
      </c>
      <c r="V9" s="17">
        <v>0.37274464797818102</v>
      </c>
      <c r="W9" s="17">
        <v>0.47251685101602903</v>
      </c>
      <c r="X9" s="17">
        <v>0.52642221361140795</v>
      </c>
      <c r="Y9" s="17">
        <v>0.40647566899823001</v>
      </c>
      <c r="Z9" s="17">
        <v>0.30333170150622102</v>
      </c>
      <c r="AA9" s="17">
        <v>0.49016532056368001</v>
      </c>
      <c r="AB9" s="17">
        <v>0.46846462572330699</v>
      </c>
      <c r="AC9" s="17">
        <v>0.37573049865014901</v>
      </c>
      <c r="AD9" s="17"/>
      <c r="AE9" s="17">
        <v>0.54613678491976503</v>
      </c>
      <c r="AF9" s="17">
        <v>0.413677646711132</v>
      </c>
    </row>
    <row r="10" spans="2:32" x14ac:dyDescent="0.5">
      <c r="B10" s="18" t="s">
        <v>93</v>
      </c>
      <c r="C10" s="17">
        <v>0.247089715142881</v>
      </c>
      <c r="D10" s="17">
        <v>0.21408551880028301</v>
      </c>
      <c r="E10" s="17">
        <v>0.27951959714566399</v>
      </c>
      <c r="F10" s="17"/>
      <c r="G10" s="17">
        <v>0.30494937050329002</v>
      </c>
      <c r="H10" s="17">
        <v>0.18458801113484699</v>
      </c>
      <c r="I10" s="17">
        <v>0.215714593529125</v>
      </c>
      <c r="J10" s="17">
        <v>0.26137522911444</v>
      </c>
      <c r="K10" s="17">
        <v>0.311109550836417</v>
      </c>
      <c r="L10" s="17">
        <v>0.22770261037128101</v>
      </c>
      <c r="M10" s="17"/>
      <c r="N10" s="17">
        <v>0.22200494277767699</v>
      </c>
      <c r="O10" s="17">
        <v>0.18078089711915801</v>
      </c>
      <c r="P10" s="17">
        <v>0.20069371552260101</v>
      </c>
      <c r="Q10" s="17">
        <v>0.27843278070938898</v>
      </c>
      <c r="R10" s="17">
        <v>0.101755585909883</v>
      </c>
      <c r="S10" s="17">
        <v>0.23351738040916001</v>
      </c>
      <c r="T10" s="17">
        <v>0.17540899666221799</v>
      </c>
      <c r="U10" s="17">
        <v>0.39575960083594303</v>
      </c>
      <c r="V10" s="17">
        <v>0.31318711059712201</v>
      </c>
      <c r="W10" s="17">
        <v>0.30714927618343402</v>
      </c>
      <c r="X10" s="17">
        <v>0.20489954956602799</v>
      </c>
      <c r="Y10" s="17">
        <v>0.31051792321462202</v>
      </c>
      <c r="Z10" s="17">
        <v>0.29903269735687998</v>
      </c>
      <c r="AA10" s="17">
        <v>0.29054169926512402</v>
      </c>
      <c r="AB10" s="17">
        <v>0.13906358057420301</v>
      </c>
      <c r="AC10" s="17">
        <v>0.29049880577569398</v>
      </c>
      <c r="AD10" s="17"/>
      <c r="AE10" s="17">
        <v>0.229491929724076</v>
      </c>
      <c r="AF10" s="17">
        <v>0.25510733790283202</v>
      </c>
    </row>
    <row r="11" spans="2:32" ht="28.7" x14ac:dyDescent="0.5">
      <c r="B11" s="18" t="s">
        <v>187</v>
      </c>
      <c r="C11" s="17">
        <v>0.152569439505544</v>
      </c>
      <c r="D11" s="17">
        <v>0.15000767793661501</v>
      </c>
      <c r="E11" s="17">
        <v>0.155580213407396</v>
      </c>
      <c r="F11" s="17"/>
      <c r="G11" s="17">
        <v>0.10721020913979901</v>
      </c>
      <c r="H11" s="17">
        <v>0.12793671086121799</v>
      </c>
      <c r="I11" s="17">
        <v>0.16739586685986299</v>
      </c>
      <c r="J11" s="17">
        <v>0.13194104028536099</v>
      </c>
      <c r="K11" s="17">
        <v>0.15017230225081701</v>
      </c>
      <c r="L11" s="17">
        <v>0.188213575888665</v>
      </c>
      <c r="M11" s="17"/>
      <c r="N11" s="17">
        <v>0.174595893732711</v>
      </c>
      <c r="O11" s="17">
        <v>0.184674441521682</v>
      </c>
      <c r="P11" s="17">
        <v>0.15846886295330401</v>
      </c>
      <c r="Q11" s="17">
        <v>0.12282932154182</v>
      </c>
      <c r="R11" s="17">
        <v>9.6704822806779306E-2</v>
      </c>
      <c r="S11" s="17">
        <v>0.155716920098671</v>
      </c>
      <c r="T11" s="17">
        <v>0.17548244726364601</v>
      </c>
      <c r="U11" s="17">
        <v>0.19394501140324499</v>
      </c>
      <c r="V11" s="17">
        <v>0.14875398607705101</v>
      </c>
      <c r="W11" s="17">
        <v>9.3889696475374707E-2</v>
      </c>
      <c r="X11" s="17">
        <v>0.179044429353517</v>
      </c>
      <c r="Y11" s="17">
        <v>0.20695969457449201</v>
      </c>
      <c r="Z11" s="17">
        <v>0.19119354887999701</v>
      </c>
      <c r="AA11" s="17">
        <v>0.128070966927572</v>
      </c>
      <c r="AB11" s="17">
        <v>0.15064128910176</v>
      </c>
      <c r="AC11" s="17">
        <v>0.166320487850427</v>
      </c>
      <c r="AD11" s="17"/>
      <c r="AE11" s="17">
        <v>0.114207786104149</v>
      </c>
      <c r="AF11" s="17">
        <v>0.17004716514548099</v>
      </c>
    </row>
    <row r="12" spans="2:32" x14ac:dyDescent="0.5">
      <c r="B12" s="18" t="s">
        <v>95</v>
      </c>
      <c r="C12" s="17">
        <v>4.3124462645757103E-2</v>
      </c>
      <c r="D12" s="17">
        <v>4.09163760923235E-2</v>
      </c>
      <c r="E12" s="17">
        <v>4.5392530219153703E-2</v>
      </c>
      <c r="F12" s="17"/>
      <c r="G12" s="17">
        <v>1.07584801246995E-2</v>
      </c>
      <c r="H12" s="17">
        <v>1.78735274857512E-2</v>
      </c>
      <c r="I12" s="17">
        <v>5.2077899980036403E-2</v>
      </c>
      <c r="J12" s="17">
        <v>4.0307957995742098E-2</v>
      </c>
      <c r="K12" s="17">
        <v>3.6578163534152698E-2</v>
      </c>
      <c r="L12" s="17">
        <v>6.9744191678610304E-2</v>
      </c>
      <c r="M12" s="17"/>
      <c r="N12" s="17">
        <v>3.0770653684558402E-2</v>
      </c>
      <c r="O12" s="17">
        <v>3.1104091804925099E-2</v>
      </c>
      <c r="P12" s="17">
        <v>5.43714908325389E-2</v>
      </c>
      <c r="Q12" s="17">
        <v>0.11867733770672199</v>
      </c>
      <c r="R12" s="17">
        <v>9.1061983169710106E-2</v>
      </c>
      <c r="S12" s="17">
        <v>7.3492611037362293E-2</v>
      </c>
      <c r="T12" s="17">
        <v>8.4446197879133697E-2</v>
      </c>
      <c r="U12" s="17">
        <v>4.3686149282720299E-2</v>
      </c>
      <c r="V12" s="17">
        <v>3.0682207383433E-2</v>
      </c>
      <c r="W12" s="17">
        <v>4.2478834555384197E-2</v>
      </c>
      <c r="X12" s="17">
        <v>3.6293564858563297E-2</v>
      </c>
      <c r="Y12" s="17">
        <v>0</v>
      </c>
      <c r="Z12" s="17">
        <v>3.1120448206321701E-2</v>
      </c>
      <c r="AA12" s="17">
        <v>3.1769471220026498E-2</v>
      </c>
      <c r="AB12" s="17">
        <v>6.5574791334839996E-2</v>
      </c>
      <c r="AC12" s="17">
        <v>0</v>
      </c>
      <c r="AD12" s="17"/>
      <c r="AE12" s="17">
        <v>4.00100571974542E-2</v>
      </c>
      <c r="AF12" s="17">
        <v>4.4543398461359497E-2</v>
      </c>
    </row>
    <row r="13" spans="2:32" x14ac:dyDescent="0.5">
      <c r="B13" s="18" t="s">
        <v>96</v>
      </c>
      <c r="C13" s="17">
        <v>5.54577282874869E-2</v>
      </c>
      <c r="D13" s="17">
        <v>4.4668776652622998E-2</v>
      </c>
      <c r="E13" s="17">
        <v>6.5965264561796799E-2</v>
      </c>
      <c r="F13" s="17"/>
      <c r="G13" s="17">
        <v>1.6421544088346601E-2</v>
      </c>
      <c r="H13" s="17">
        <v>3.4524350719992797E-2</v>
      </c>
      <c r="I13" s="17">
        <v>3.2333513385681398E-2</v>
      </c>
      <c r="J13" s="17">
        <v>4.8072051747866398E-2</v>
      </c>
      <c r="K13" s="17">
        <v>7.2836146940222599E-2</v>
      </c>
      <c r="L13" s="17">
        <v>8.6243914168080901E-2</v>
      </c>
      <c r="M13" s="17"/>
      <c r="N13" s="17">
        <v>7.3502482028395003E-2</v>
      </c>
      <c r="O13" s="17">
        <v>5.2583800857930699E-2</v>
      </c>
      <c r="P13" s="17">
        <v>3.66515516931534E-2</v>
      </c>
      <c r="Q13" s="17">
        <v>2.64364429030997E-2</v>
      </c>
      <c r="R13" s="17">
        <v>0.20623759403393799</v>
      </c>
      <c r="S13" s="17">
        <v>0</v>
      </c>
      <c r="T13" s="17">
        <v>7.0128146594320206E-2</v>
      </c>
      <c r="U13" s="17">
        <v>0</v>
      </c>
      <c r="V13" s="17">
        <v>8.5906888255711106E-2</v>
      </c>
      <c r="W13" s="17">
        <v>3.1440592760110797E-2</v>
      </c>
      <c r="X13" s="17">
        <v>5.3340242610484201E-2</v>
      </c>
      <c r="Y13" s="17">
        <v>0</v>
      </c>
      <c r="Z13" s="17">
        <v>0.105587957018938</v>
      </c>
      <c r="AA13" s="17">
        <v>0</v>
      </c>
      <c r="AB13" s="17">
        <v>7.0485316858091604E-2</v>
      </c>
      <c r="AC13" s="17">
        <v>0.100641802929974</v>
      </c>
      <c r="AD13" s="17"/>
      <c r="AE13" s="17">
        <v>3.50898237760989E-2</v>
      </c>
      <c r="AF13" s="17">
        <v>6.4737428596168697E-2</v>
      </c>
    </row>
    <row r="14" spans="2:32" x14ac:dyDescent="0.5">
      <c r="B14" s="18" t="s">
        <v>76</v>
      </c>
      <c r="C14" s="17">
        <v>4.6621297447896899E-2</v>
      </c>
      <c r="D14" s="17">
        <v>3.9759629671734298E-2</v>
      </c>
      <c r="E14" s="17">
        <v>5.3345989338843998E-2</v>
      </c>
      <c r="F14" s="17"/>
      <c r="G14" s="17">
        <v>1.18979396643194E-2</v>
      </c>
      <c r="H14" s="17">
        <v>6.89437221828108E-3</v>
      </c>
      <c r="I14" s="17">
        <v>3.4769123339169698E-2</v>
      </c>
      <c r="J14" s="17">
        <v>2.6190608035731301E-2</v>
      </c>
      <c r="K14" s="17">
        <v>6.0010646811350599E-2</v>
      </c>
      <c r="L14" s="17">
        <v>9.1327076698430501E-2</v>
      </c>
      <c r="M14" s="17"/>
      <c r="N14" s="17">
        <v>3.8634232326277503E-2</v>
      </c>
      <c r="O14" s="17">
        <v>3.5211851329879799E-2</v>
      </c>
      <c r="P14" s="17">
        <v>0.119981774993103</v>
      </c>
      <c r="Q14" s="17">
        <v>0</v>
      </c>
      <c r="R14" s="17">
        <v>0</v>
      </c>
      <c r="S14" s="17">
        <v>3.3613804916162997E-2</v>
      </c>
      <c r="T14" s="17">
        <v>2.3800330993269201E-2</v>
      </c>
      <c r="U14" s="17">
        <v>3.7591816759164398E-2</v>
      </c>
      <c r="V14" s="17">
        <v>4.8725159708501199E-2</v>
      </c>
      <c r="W14" s="17">
        <v>5.2524749009668303E-2</v>
      </c>
      <c r="X14" s="17">
        <v>0</v>
      </c>
      <c r="Y14" s="17">
        <v>7.6046713212655506E-2</v>
      </c>
      <c r="Z14" s="17">
        <v>6.9733647031643003E-2</v>
      </c>
      <c r="AA14" s="17">
        <v>5.9452542023597003E-2</v>
      </c>
      <c r="AB14" s="17">
        <v>0.10577039640779801</v>
      </c>
      <c r="AC14" s="17">
        <v>6.6808404793755799E-2</v>
      </c>
      <c r="AD14" s="17"/>
      <c r="AE14" s="17">
        <v>3.5063618278458102E-2</v>
      </c>
      <c r="AF14" s="17">
        <v>5.1887023183027001E-2</v>
      </c>
    </row>
    <row r="15" spans="2:32" x14ac:dyDescent="0.5">
      <c r="B15" s="18" t="s">
        <v>97</v>
      </c>
      <c r="C15" s="21">
        <v>0.70222707211331503</v>
      </c>
      <c r="D15" s="21">
        <v>0.72464753964670403</v>
      </c>
      <c r="E15" s="21">
        <v>0.67971600247280906</v>
      </c>
      <c r="F15" s="21"/>
      <c r="G15" s="21">
        <v>0.85371182698283499</v>
      </c>
      <c r="H15" s="21">
        <v>0.81277103871475698</v>
      </c>
      <c r="I15" s="21">
        <v>0.713423596435249</v>
      </c>
      <c r="J15" s="21">
        <v>0.75348834193530001</v>
      </c>
      <c r="K15" s="21">
        <v>0.68040274046345695</v>
      </c>
      <c r="L15" s="21">
        <v>0.56447124156621398</v>
      </c>
      <c r="M15" s="21"/>
      <c r="N15" s="21">
        <v>0.68249673822805801</v>
      </c>
      <c r="O15" s="21">
        <v>0.69642581448558205</v>
      </c>
      <c r="P15" s="21">
        <v>0.63052631952789995</v>
      </c>
      <c r="Q15" s="21">
        <v>0.73205689784835903</v>
      </c>
      <c r="R15" s="21">
        <v>0.60599559998957198</v>
      </c>
      <c r="S15" s="21">
        <v>0.73717666394780401</v>
      </c>
      <c r="T15" s="21">
        <v>0.64614287726963104</v>
      </c>
      <c r="U15" s="21">
        <v>0.72477702255486998</v>
      </c>
      <c r="V15" s="21">
        <v>0.68593175857530297</v>
      </c>
      <c r="W15" s="21">
        <v>0.77966612719946204</v>
      </c>
      <c r="X15" s="21">
        <v>0.73132176317743502</v>
      </c>
      <c r="Y15" s="21">
        <v>0.71699359221285297</v>
      </c>
      <c r="Z15" s="21">
        <v>0.602364398863101</v>
      </c>
      <c r="AA15" s="21">
        <v>0.78070701982880397</v>
      </c>
      <c r="AB15" s="21">
        <v>0.60752820629751003</v>
      </c>
      <c r="AC15" s="21">
        <v>0.66622930442584305</v>
      </c>
      <c r="AD15" s="21"/>
      <c r="AE15" s="21">
        <v>0.77562871464383998</v>
      </c>
      <c r="AF15" s="21">
        <v>0.66878498461396396</v>
      </c>
    </row>
    <row r="16" spans="2:32" x14ac:dyDescent="0.5">
      <c r="B16" s="18" t="s">
        <v>98</v>
      </c>
      <c r="C16" s="21">
        <v>9.8582190933243996E-2</v>
      </c>
      <c r="D16" s="21">
        <v>8.5585152744946505E-2</v>
      </c>
      <c r="E16" s="21">
        <v>0.11135779478095099</v>
      </c>
      <c r="F16" s="21"/>
      <c r="G16" s="21">
        <v>2.7180024213046099E-2</v>
      </c>
      <c r="H16" s="21">
        <v>5.2397878205744E-2</v>
      </c>
      <c r="I16" s="21">
        <v>8.4411413365717794E-2</v>
      </c>
      <c r="J16" s="21">
        <v>8.8380009743608504E-2</v>
      </c>
      <c r="K16" s="21">
        <v>0.109414310474375</v>
      </c>
      <c r="L16" s="21">
        <v>0.15598810584669101</v>
      </c>
      <c r="M16" s="21"/>
      <c r="N16" s="21">
        <v>0.10427313571295301</v>
      </c>
      <c r="O16" s="21">
        <v>8.3687892662855798E-2</v>
      </c>
      <c r="P16" s="21">
        <v>9.1023042525692294E-2</v>
      </c>
      <c r="Q16" s="21">
        <v>0.145113780609821</v>
      </c>
      <c r="R16" s="21">
        <v>0.29729957720364802</v>
      </c>
      <c r="S16" s="21">
        <v>7.3492611037362293E-2</v>
      </c>
      <c r="T16" s="21">
        <v>0.154574344473454</v>
      </c>
      <c r="U16" s="21">
        <v>4.3686149282720299E-2</v>
      </c>
      <c r="V16" s="21">
        <v>0.11658909563914401</v>
      </c>
      <c r="W16" s="21">
        <v>7.3919427315495001E-2</v>
      </c>
      <c r="X16" s="21">
        <v>8.9633807469047602E-2</v>
      </c>
      <c r="Y16" s="21">
        <v>0</v>
      </c>
      <c r="Z16" s="21">
        <v>0.13670840522526001</v>
      </c>
      <c r="AA16" s="21">
        <v>3.1769471220026498E-2</v>
      </c>
      <c r="AB16" s="21">
        <v>0.13606010819293199</v>
      </c>
      <c r="AC16" s="21">
        <v>0.100641802929974</v>
      </c>
      <c r="AD16" s="21"/>
      <c r="AE16" s="21">
        <v>7.5099880973553093E-2</v>
      </c>
      <c r="AF16" s="21">
        <v>0.10928082705752799</v>
      </c>
    </row>
    <row r="17" spans="2:32" x14ac:dyDescent="0.5">
      <c r="B17" s="18" t="s">
        <v>99</v>
      </c>
      <c r="C17" s="22">
        <v>0.60364488118007098</v>
      </c>
      <c r="D17" s="22">
        <v>0.63906238690175798</v>
      </c>
      <c r="E17" s="22">
        <v>0.56835820769185896</v>
      </c>
      <c r="F17" s="22"/>
      <c r="G17" s="22">
        <v>0.82653180276978899</v>
      </c>
      <c r="H17" s="22">
        <v>0.76037316050901305</v>
      </c>
      <c r="I17" s="22">
        <v>0.62901218306953199</v>
      </c>
      <c r="J17" s="22">
        <v>0.66510833219169097</v>
      </c>
      <c r="K17" s="22">
        <v>0.57098842998908095</v>
      </c>
      <c r="L17" s="22">
        <v>0.40848313571952199</v>
      </c>
      <c r="M17" s="22"/>
      <c r="N17" s="22">
        <v>0.57822360251510496</v>
      </c>
      <c r="O17" s="22">
        <v>0.61273792182272602</v>
      </c>
      <c r="P17" s="22">
        <v>0.53950327700220801</v>
      </c>
      <c r="Q17" s="22">
        <v>0.58694311723853698</v>
      </c>
      <c r="R17" s="22">
        <v>0.30869602278592401</v>
      </c>
      <c r="S17" s="22">
        <v>0.66368405291044197</v>
      </c>
      <c r="T17" s="22">
        <v>0.49156853279617702</v>
      </c>
      <c r="U17" s="22">
        <v>0.68109087327215001</v>
      </c>
      <c r="V17" s="22">
        <v>0.56934266293615898</v>
      </c>
      <c r="W17" s="22">
        <v>0.70574669988396699</v>
      </c>
      <c r="X17" s="22">
        <v>0.64168795570838799</v>
      </c>
      <c r="Y17" s="22">
        <v>0.71699359221285297</v>
      </c>
      <c r="Z17" s="22">
        <v>0.46565599363784099</v>
      </c>
      <c r="AA17" s="22">
        <v>0.74893754860877804</v>
      </c>
      <c r="AB17" s="22">
        <v>0.47146809810457802</v>
      </c>
      <c r="AC17" s="22">
        <v>0.56558750149586901</v>
      </c>
      <c r="AD17" s="22"/>
      <c r="AE17" s="22">
        <v>0.70052883367028695</v>
      </c>
      <c r="AF17" s="22">
        <v>0.55950415755643601</v>
      </c>
    </row>
    <row r="18" spans="2:32" x14ac:dyDescent="0.5">
      <c r="B18" s="16"/>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F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193</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92</v>
      </c>
      <c r="C9" s="17">
        <v>0.46531489001304399</v>
      </c>
      <c r="D9" s="17">
        <v>0.46009773112816199</v>
      </c>
      <c r="E9" s="17">
        <v>0.46831821634929999</v>
      </c>
      <c r="F9" s="17"/>
      <c r="G9" s="17">
        <v>0.60223700944933101</v>
      </c>
      <c r="H9" s="17">
        <v>0.69052167298660005</v>
      </c>
      <c r="I9" s="17">
        <v>0.54847590125905299</v>
      </c>
      <c r="J9" s="17">
        <v>0.45667754588666798</v>
      </c>
      <c r="K9" s="17">
        <v>0.39845750483210501</v>
      </c>
      <c r="L9" s="17">
        <v>0.295046842117059</v>
      </c>
      <c r="M9" s="17"/>
      <c r="N9" s="17">
        <v>0.37604884527099097</v>
      </c>
      <c r="O9" s="17">
        <v>0.47855052194247899</v>
      </c>
      <c r="P9" s="17">
        <v>0.352765570499258</v>
      </c>
      <c r="Q9" s="17">
        <v>0.39062316152954601</v>
      </c>
      <c r="R9" s="17">
        <v>0.50210566839948301</v>
      </c>
      <c r="S9" s="17">
        <v>0.47227948312124501</v>
      </c>
      <c r="T9" s="17">
        <v>0.49414776913769398</v>
      </c>
      <c r="U9" s="17">
        <v>0.36958759293057902</v>
      </c>
      <c r="V9" s="17">
        <v>0.39982949388627098</v>
      </c>
      <c r="W9" s="17">
        <v>0.53878386608137296</v>
      </c>
      <c r="X9" s="17">
        <v>0.58478279123145205</v>
      </c>
      <c r="Y9" s="17">
        <v>0.55376129484187497</v>
      </c>
      <c r="Z9" s="17">
        <v>0.43956285135344098</v>
      </c>
      <c r="AA9" s="17">
        <v>0.63002620512782803</v>
      </c>
      <c r="AB9" s="17">
        <v>0.53337467934842697</v>
      </c>
      <c r="AC9" s="17">
        <v>0.24783289097621899</v>
      </c>
      <c r="AD9" s="17"/>
      <c r="AE9" s="17">
        <v>0.49433474577660202</v>
      </c>
      <c r="AF9" s="17">
        <v>0.45209332545119002</v>
      </c>
    </row>
    <row r="10" spans="2:32" x14ac:dyDescent="0.5">
      <c r="B10" s="18" t="s">
        <v>93</v>
      </c>
      <c r="C10" s="17">
        <v>0.231724138014853</v>
      </c>
      <c r="D10" s="17">
        <v>0.24076595623415101</v>
      </c>
      <c r="E10" s="17">
        <v>0.22394760237082501</v>
      </c>
      <c r="F10" s="17"/>
      <c r="G10" s="17">
        <v>0.23773963402272899</v>
      </c>
      <c r="H10" s="17">
        <v>0.19338178416985599</v>
      </c>
      <c r="I10" s="17">
        <v>0.19560743652001</v>
      </c>
      <c r="J10" s="17">
        <v>0.259625936083061</v>
      </c>
      <c r="K10" s="17">
        <v>0.25900363554206801</v>
      </c>
      <c r="L10" s="17">
        <v>0.235583626333977</v>
      </c>
      <c r="M10" s="17"/>
      <c r="N10" s="17">
        <v>0.25457733302188701</v>
      </c>
      <c r="O10" s="17">
        <v>0.18608819691630099</v>
      </c>
      <c r="P10" s="17">
        <v>0.21731407487819299</v>
      </c>
      <c r="Q10" s="17">
        <v>0.24914763283166899</v>
      </c>
      <c r="R10" s="17">
        <v>0.200594754396869</v>
      </c>
      <c r="S10" s="17">
        <v>0.29949756285583601</v>
      </c>
      <c r="T10" s="17">
        <v>0.185722589071139</v>
      </c>
      <c r="U10" s="17">
        <v>0.30810786172928301</v>
      </c>
      <c r="V10" s="17">
        <v>0.29527229104915098</v>
      </c>
      <c r="W10" s="17">
        <v>0.22021130215832299</v>
      </c>
      <c r="X10" s="17">
        <v>0.25320533310302001</v>
      </c>
      <c r="Y10" s="17">
        <v>8.4418386220739897E-2</v>
      </c>
      <c r="Z10" s="17">
        <v>0.259976932994051</v>
      </c>
      <c r="AA10" s="17">
        <v>0.169840551494221</v>
      </c>
      <c r="AB10" s="17">
        <v>0.25829576704635798</v>
      </c>
      <c r="AC10" s="17">
        <v>0.28796796892036702</v>
      </c>
      <c r="AD10" s="17"/>
      <c r="AE10" s="17">
        <v>0.22758287901250701</v>
      </c>
      <c r="AF10" s="17">
        <v>0.233610912494816</v>
      </c>
    </row>
    <row r="11" spans="2:32" ht="28.7" x14ac:dyDescent="0.5">
      <c r="B11" s="18" t="s">
        <v>187</v>
      </c>
      <c r="C11" s="17">
        <v>0.127250696480152</v>
      </c>
      <c r="D11" s="17">
        <v>0.13423866774493501</v>
      </c>
      <c r="E11" s="17">
        <v>0.121048783326568</v>
      </c>
      <c r="F11" s="17"/>
      <c r="G11" s="17">
        <v>6.3024126989689705E-2</v>
      </c>
      <c r="H11" s="17">
        <v>9.4562015669133095E-2</v>
      </c>
      <c r="I11" s="17">
        <v>0.144456437327599</v>
      </c>
      <c r="J11" s="17">
        <v>0.15485117378524199</v>
      </c>
      <c r="K11" s="17">
        <v>0.130882140528262</v>
      </c>
      <c r="L11" s="17">
        <v>0.13798613402764601</v>
      </c>
      <c r="M11" s="17"/>
      <c r="N11" s="17">
        <v>0.19349597142574099</v>
      </c>
      <c r="O11" s="17">
        <v>0.15218520732288099</v>
      </c>
      <c r="P11" s="17">
        <v>0.12151167776801999</v>
      </c>
      <c r="Q11" s="17">
        <v>0.21221109651449599</v>
      </c>
      <c r="R11" s="17">
        <v>9.6704822806779306E-2</v>
      </c>
      <c r="S11" s="17">
        <v>0.11811567768723</v>
      </c>
      <c r="T11" s="17">
        <v>0.14205525282744599</v>
      </c>
      <c r="U11" s="17">
        <v>0.149419118408327</v>
      </c>
      <c r="V11" s="17">
        <v>8.0281382071963295E-2</v>
      </c>
      <c r="W11" s="17">
        <v>9.0026853926945399E-2</v>
      </c>
      <c r="X11" s="17">
        <v>3.3727013710428397E-2</v>
      </c>
      <c r="Y11" s="17">
        <v>0.29283375407922102</v>
      </c>
      <c r="Z11" s="17">
        <v>8.3506803178015204E-2</v>
      </c>
      <c r="AA11" s="17">
        <v>0.14036292930424599</v>
      </c>
      <c r="AB11" s="17">
        <v>9.9231505517686502E-2</v>
      </c>
      <c r="AC11" s="17">
        <v>0.19304323676819099</v>
      </c>
      <c r="AD11" s="17"/>
      <c r="AE11" s="17">
        <v>0.136971546409624</v>
      </c>
      <c r="AF11" s="17">
        <v>0.12282183763310001</v>
      </c>
    </row>
    <row r="12" spans="2:32" x14ac:dyDescent="0.5">
      <c r="B12" s="18" t="s">
        <v>95</v>
      </c>
      <c r="C12" s="17">
        <v>3.6209975694799203E-2</v>
      </c>
      <c r="D12" s="17">
        <v>3.6181632788774301E-2</v>
      </c>
      <c r="E12" s="17">
        <v>3.63710294165175E-2</v>
      </c>
      <c r="F12" s="17"/>
      <c r="G12" s="17">
        <v>4.6643442236105399E-2</v>
      </c>
      <c r="H12" s="17">
        <v>9.6727692269359695E-3</v>
      </c>
      <c r="I12" s="17">
        <v>2.6687557773100602E-2</v>
      </c>
      <c r="J12" s="17">
        <v>2.6696966764471301E-2</v>
      </c>
      <c r="K12" s="17">
        <v>4.2892785187076503E-2</v>
      </c>
      <c r="L12" s="17">
        <v>5.46279811380787E-2</v>
      </c>
      <c r="M12" s="17"/>
      <c r="N12" s="17">
        <v>3.6302909012975303E-2</v>
      </c>
      <c r="O12" s="17">
        <v>4.9977596426174803E-2</v>
      </c>
      <c r="P12" s="17">
        <v>5.8524401765071898E-2</v>
      </c>
      <c r="Q12" s="17">
        <v>5.7158724791414497E-2</v>
      </c>
      <c r="R12" s="17">
        <v>0</v>
      </c>
      <c r="S12" s="17">
        <v>7.4585252041889899E-2</v>
      </c>
      <c r="T12" s="17">
        <v>5.94998036778751E-2</v>
      </c>
      <c r="U12" s="17">
        <v>0</v>
      </c>
      <c r="V12" s="17">
        <v>4.1199069314185099E-2</v>
      </c>
      <c r="W12" s="17">
        <v>1.8478901519307801E-2</v>
      </c>
      <c r="X12" s="17">
        <v>0</v>
      </c>
      <c r="Y12" s="17">
        <v>0</v>
      </c>
      <c r="Z12" s="17">
        <v>5.0773253136886097E-2</v>
      </c>
      <c r="AA12" s="17">
        <v>2.8889469548099098E-2</v>
      </c>
      <c r="AB12" s="17">
        <v>0</v>
      </c>
      <c r="AC12" s="17">
        <v>6.9655604416617597E-2</v>
      </c>
      <c r="AD12" s="17"/>
      <c r="AE12" s="17">
        <v>3.0122401563893501E-2</v>
      </c>
      <c r="AF12" s="17">
        <v>3.8983499279913403E-2</v>
      </c>
    </row>
    <row r="13" spans="2:32" x14ac:dyDescent="0.5">
      <c r="B13" s="18" t="s">
        <v>96</v>
      </c>
      <c r="C13" s="17">
        <v>8.0353223415477099E-2</v>
      </c>
      <c r="D13" s="17">
        <v>7.3254849945825803E-2</v>
      </c>
      <c r="E13" s="17">
        <v>8.7428764139136306E-2</v>
      </c>
      <c r="F13" s="17"/>
      <c r="G13" s="17">
        <v>0</v>
      </c>
      <c r="H13" s="17">
        <v>5.7002674624789503E-3</v>
      </c>
      <c r="I13" s="17">
        <v>5.06008979687936E-2</v>
      </c>
      <c r="J13" s="17">
        <v>5.94514034863367E-2</v>
      </c>
      <c r="K13" s="17">
        <v>0.10683576438178</v>
      </c>
      <c r="L13" s="17">
        <v>0.161753841280567</v>
      </c>
      <c r="M13" s="17"/>
      <c r="N13" s="17">
        <v>7.8495596648997204E-2</v>
      </c>
      <c r="O13" s="17">
        <v>7.4084117686077602E-2</v>
      </c>
      <c r="P13" s="17">
        <v>0.14808994682130999</v>
      </c>
      <c r="Q13" s="17">
        <v>9.0859384332874799E-2</v>
      </c>
      <c r="R13" s="17">
        <v>0.109532771227159</v>
      </c>
      <c r="S13" s="17">
        <v>3.5522024293798998E-2</v>
      </c>
      <c r="T13" s="17">
        <v>5.8257687570773299E-2</v>
      </c>
      <c r="U13" s="17">
        <v>4.3686149282720299E-2</v>
      </c>
      <c r="V13" s="17">
        <v>0.10385893228137601</v>
      </c>
      <c r="W13" s="17">
        <v>7.7138705245484399E-2</v>
      </c>
      <c r="X13" s="17">
        <v>7.2032379063575902E-2</v>
      </c>
      <c r="Y13" s="17">
        <v>6.8986564858163998E-2</v>
      </c>
      <c r="Z13" s="17">
        <v>8.24159926754095E-2</v>
      </c>
      <c r="AA13" s="17">
        <v>0</v>
      </c>
      <c r="AB13" s="17">
        <v>7.0485316858091604E-2</v>
      </c>
      <c r="AC13" s="17">
        <v>0.172131132347843</v>
      </c>
      <c r="AD13" s="17"/>
      <c r="AE13" s="17">
        <v>6.0001676423432397E-2</v>
      </c>
      <c r="AF13" s="17">
        <v>8.9625471171678003E-2</v>
      </c>
    </row>
    <row r="14" spans="2:32" x14ac:dyDescent="0.5">
      <c r="B14" s="18" t="s">
        <v>76</v>
      </c>
      <c r="C14" s="17">
        <v>5.9147076381675198E-2</v>
      </c>
      <c r="D14" s="17">
        <v>5.54611621581515E-2</v>
      </c>
      <c r="E14" s="17">
        <v>6.2885604397653394E-2</v>
      </c>
      <c r="F14" s="17"/>
      <c r="G14" s="17">
        <v>5.0355787302144198E-2</v>
      </c>
      <c r="H14" s="17">
        <v>6.1614904849964999E-3</v>
      </c>
      <c r="I14" s="17">
        <v>3.4171769151443897E-2</v>
      </c>
      <c r="J14" s="17">
        <v>4.26969739942211E-2</v>
      </c>
      <c r="K14" s="17">
        <v>6.19281695287082E-2</v>
      </c>
      <c r="L14" s="17">
        <v>0.115001575102673</v>
      </c>
      <c r="M14" s="17"/>
      <c r="N14" s="17">
        <v>6.1079344619409101E-2</v>
      </c>
      <c r="O14" s="17">
        <v>5.9114359706086902E-2</v>
      </c>
      <c r="P14" s="17">
        <v>0.10179432826814799</v>
      </c>
      <c r="Q14" s="17">
        <v>0</v>
      </c>
      <c r="R14" s="17">
        <v>9.1061983169710106E-2</v>
      </c>
      <c r="S14" s="17">
        <v>0</v>
      </c>
      <c r="T14" s="17">
        <v>6.03168977150721E-2</v>
      </c>
      <c r="U14" s="17">
        <v>0.129199277649091</v>
      </c>
      <c r="V14" s="17">
        <v>7.9558831397053206E-2</v>
      </c>
      <c r="W14" s="17">
        <v>5.5360371068566103E-2</v>
      </c>
      <c r="X14" s="17">
        <v>5.62524828915235E-2</v>
      </c>
      <c r="Y14" s="17">
        <v>0</v>
      </c>
      <c r="Z14" s="17">
        <v>8.3764166662197298E-2</v>
      </c>
      <c r="AA14" s="17">
        <v>3.08808445256065E-2</v>
      </c>
      <c r="AB14" s="17">
        <v>3.8612731229436398E-2</v>
      </c>
      <c r="AC14" s="17">
        <v>2.9369166570762599E-2</v>
      </c>
      <c r="AD14" s="17"/>
      <c r="AE14" s="17">
        <v>5.0986750813941099E-2</v>
      </c>
      <c r="AF14" s="17">
        <v>6.2864953969303694E-2</v>
      </c>
    </row>
    <row r="15" spans="2:32" x14ac:dyDescent="0.5">
      <c r="B15" s="18" t="s">
        <v>97</v>
      </c>
      <c r="C15" s="21">
        <v>0.69703902802789697</v>
      </c>
      <c r="D15" s="21">
        <v>0.70086368736231397</v>
      </c>
      <c r="E15" s="21">
        <v>0.69226581872012505</v>
      </c>
      <c r="F15" s="21"/>
      <c r="G15" s="21">
        <v>0.83997664347206102</v>
      </c>
      <c r="H15" s="21">
        <v>0.88390345715645502</v>
      </c>
      <c r="I15" s="21">
        <v>0.74408333777906299</v>
      </c>
      <c r="J15" s="21">
        <v>0.71630348196972904</v>
      </c>
      <c r="K15" s="21">
        <v>0.65746114037417402</v>
      </c>
      <c r="L15" s="21">
        <v>0.53063046845103501</v>
      </c>
      <c r="M15" s="21"/>
      <c r="N15" s="21">
        <v>0.63062617829287804</v>
      </c>
      <c r="O15" s="21">
        <v>0.66463871885878001</v>
      </c>
      <c r="P15" s="21">
        <v>0.57007964537745104</v>
      </c>
      <c r="Q15" s="21">
        <v>0.63977079436121498</v>
      </c>
      <c r="R15" s="21">
        <v>0.70270042279635203</v>
      </c>
      <c r="S15" s="21">
        <v>0.77177704597708097</v>
      </c>
      <c r="T15" s="21">
        <v>0.67987035820883401</v>
      </c>
      <c r="U15" s="21">
        <v>0.67769545465986103</v>
      </c>
      <c r="V15" s="21">
        <v>0.69510178493542196</v>
      </c>
      <c r="W15" s="21">
        <v>0.75899516823969604</v>
      </c>
      <c r="X15" s="21">
        <v>0.83798812433447201</v>
      </c>
      <c r="Y15" s="21">
        <v>0.63817968106261502</v>
      </c>
      <c r="Z15" s="21">
        <v>0.69953978434749198</v>
      </c>
      <c r="AA15" s="21">
        <v>0.79986675662204898</v>
      </c>
      <c r="AB15" s="21">
        <v>0.79167044639478601</v>
      </c>
      <c r="AC15" s="21">
        <v>0.53580085989658599</v>
      </c>
      <c r="AD15" s="21"/>
      <c r="AE15" s="21">
        <v>0.72191762478910904</v>
      </c>
      <c r="AF15" s="21">
        <v>0.68570423794600499</v>
      </c>
    </row>
    <row r="16" spans="2:32" x14ac:dyDescent="0.5">
      <c r="B16" s="18" t="s">
        <v>98</v>
      </c>
      <c r="C16" s="21">
        <v>0.116563199110276</v>
      </c>
      <c r="D16" s="21">
        <v>0.10943648273459999</v>
      </c>
      <c r="E16" s="21">
        <v>0.123799793555654</v>
      </c>
      <c r="F16" s="21"/>
      <c r="G16" s="21">
        <v>4.6643442236105399E-2</v>
      </c>
      <c r="H16" s="21">
        <v>1.53730366894149E-2</v>
      </c>
      <c r="I16" s="21">
        <v>7.7288455741894205E-2</v>
      </c>
      <c r="J16" s="21">
        <v>8.6148370250808001E-2</v>
      </c>
      <c r="K16" s="21">
        <v>0.14972854956885601</v>
      </c>
      <c r="L16" s="21">
        <v>0.21638182241864601</v>
      </c>
      <c r="M16" s="21"/>
      <c r="N16" s="21">
        <v>0.114798505661973</v>
      </c>
      <c r="O16" s="21">
        <v>0.124061714112252</v>
      </c>
      <c r="P16" s="21">
        <v>0.206614348586382</v>
      </c>
      <c r="Q16" s="21">
        <v>0.148018109124289</v>
      </c>
      <c r="R16" s="21">
        <v>0.109532771227159</v>
      </c>
      <c r="S16" s="21">
        <v>0.11010727633568899</v>
      </c>
      <c r="T16" s="21">
        <v>0.117757491248648</v>
      </c>
      <c r="U16" s="21">
        <v>4.3686149282720299E-2</v>
      </c>
      <c r="V16" s="21">
        <v>0.14505800159556101</v>
      </c>
      <c r="W16" s="21">
        <v>9.5617606764792196E-2</v>
      </c>
      <c r="X16" s="21">
        <v>7.2032379063575902E-2</v>
      </c>
      <c r="Y16" s="21">
        <v>6.8986564858163998E-2</v>
      </c>
      <c r="Z16" s="21">
        <v>0.13318924581229599</v>
      </c>
      <c r="AA16" s="21">
        <v>2.8889469548099098E-2</v>
      </c>
      <c r="AB16" s="21">
        <v>7.0485316858091604E-2</v>
      </c>
      <c r="AC16" s="21">
        <v>0.241786736764461</v>
      </c>
      <c r="AD16" s="21"/>
      <c r="AE16" s="21">
        <v>9.0124077987325996E-2</v>
      </c>
      <c r="AF16" s="21">
        <v>0.128608970451591</v>
      </c>
    </row>
    <row r="17" spans="2:32" x14ac:dyDescent="0.5">
      <c r="B17" s="18" t="s">
        <v>99</v>
      </c>
      <c r="C17" s="22">
        <v>0.58047582891761995</v>
      </c>
      <c r="D17" s="22">
        <v>0.59142720462771303</v>
      </c>
      <c r="E17" s="22">
        <v>0.56846602516447098</v>
      </c>
      <c r="F17" s="22"/>
      <c r="G17" s="22">
        <v>0.79333320123595497</v>
      </c>
      <c r="H17" s="22">
        <v>0.86853042046704099</v>
      </c>
      <c r="I17" s="22">
        <v>0.66679488203716897</v>
      </c>
      <c r="J17" s="22">
        <v>0.63015511171892102</v>
      </c>
      <c r="K17" s="22">
        <v>0.50773259080531696</v>
      </c>
      <c r="L17" s="22">
        <v>0.314248646032389</v>
      </c>
      <c r="M17" s="22"/>
      <c r="N17" s="22">
        <v>0.51582767263090501</v>
      </c>
      <c r="O17" s="22">
        <v>0.54057700474652703</v>
      </c>
      <c r="P17" s="22">
        <v>0.36346529679106898</v>
      </c>
      <c r="Q17" s="22">
        <v>0.491752685236926</v>
      </c>
      <c r="R17" s="22">
        <v>0.59316765156919304</v>
      </c>
      <c r="S17" s="22">
        <v>0.66166976964139201</v>
      </c>
      <c r="T17" s="22">
        <v>0.56211286696018503</v>
      </c>
      <c r="U17" s="22">
        <v>0.63400930537714095</v>
      </c>
      <c r="V17" s="22">
        <v>0.55004378333986104</v>
      </c>
      <c r="W17" s="22">
        <v>0.66337756147490401</v>
      </c>
      <c r="X17" s="22">
        <v>0.76595574527089605</v>
      </c>
      <c r="Y17" s="22">
        <v>0.56919311620445101</v>
      </c>
      <c r="Z17" s="22">
        <v>0.56635053853519601</v>
      </c>
      <c r="AA17" s="22">
        <v>0.77097728707394997</v>
      </c>
      <c r="AB17" s="22">
        <v>0.721185129536694</v>
      </c>
      <c r="AC17" s="22">
        <v>0.29401412313212499</v>
      </c>
      <c r="AD17" s="22"/>
      <c r="AE17" s="22">
        <v>0.63179354680178301</v>
      </c>
      <c r="AF17" s="22">
        <v>0.55709526749441396</v>
      </c>
    </row>
    <row r="18" spans="2:32" x14ac:dyDescent="0.5">
      <c r="B18" s="16"/>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F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194</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92</v>
      </c>
      <c r="C9" s="17">
        <v>0.32002223566414301</v>
      </c>
      <c r="D9" s="17">
        <v>0.37244478558558802</v>
      </c>
      <c r="E9" s="17">
        <v>0.26938372409649902</v>
      </c>
      <c r="F9" s="17"/>
      <c r="G9" s="17">
        <v>0.24720084765348099</v>
      </c>
      <c r="H9" s="17">
        <v>0.396186632774228</v>
      </c>
      <c r="I9" s="17">
        <v>0.39232039928707102</v>
      </c>
      <c r="J9" s="17">
        <v>0.31245859575222101</v>
      </c>
      <c r="K9" s="17">
        <v>0.29103361871495298</v>
      </c>
      <c r="L9" s="17">
        <v>0.284920573912816</v>
      </c>
      <c r="M9" s="17"/>
      <c r="N9" s="17">
        <v>0.36720776656608001</v>
      </c>
      <c r="O9" s="17">
        <v>0.32292196737463902</v>
      </c>
      <c r="P9" s="17">
        <v>0.235863691395721</v>
      </c>
      <c r="Q9" s="17">
        <v>0.21771274098745</v>
      </c>
      <c r="R9" s="17">
        <v>0.38187929443215102</v>
      </c>
      <c r="S9" s="17">
        <v>0.30976064235872203</v>
      </c>
      <c r="T9" s="17">
        <v>0.27997408199389401</v>
      </c>
      <c r="U9" s="17">
        <v>0.22978035881604</v>
      </c>
      <c r="V9" s="17">
        <v>0.219294396212281</v>
      </c>
      <c r="W9" s="17">
        <v>0.37604866844025497</v>
      </c>
      <c r="X9" s="17">
        <v>0.34051498005910802</v>
      </c>
      <c r="Y9" s="17">
        <v>0.250571269127913</v>
      </c>
      <c r="Z9" s="17">
        <v>0.31987633762622603</v>
      </c>
      <c r="AA9" s="17">
        <v>0.46003512468910401</v>
      </c>
      <c r="AB9" s="17">
        <v>0.27558010535551603</v>
      </c>
      <c r="AC9" s="17">
        <v>0.31177264500098201</v>
      </c>
      <c r="AD9" s="17"/>
      <c r="AE9" s="17">
        <v>0.43448740504049499</v>
      </c>
      <c r="AF9" s="17">
        <v>0.26787143797156898</v>
      </c>
    </row>
    <row r="10" spans="2:32" x14ac:dyDescent="0.5">
      <c r="B10" s="18" t="s">
        <v>93</v>
      </c>
      <c r="C10" s="17">
        <v>0.244009234945024</v>
      </c>
      <c r="D10" s="17">
        <v>0.24905846795668099</v>
      </c>
      <c r="E10" s="17">
        <v>0.23815495480684601</v>
      </c>
      <c r="F10" s="17"/>
      <c r="G10" s="17">
        <v>0.25173437778803198</v>
      </c>
      <c r="H10" s="17">
        <v>0.31187460345752299</v>
      </c>
      <c r="I10" s="17">
        <v>0.243146436017776</v>
      </c>
      <c r="J10" s="17">
        <v>0.26728457298027197</v>
      </c>
      <c r="K10" s="17">
        <v>0.24388583892395799</v>
      </c>
      <c r="L10" s="17">
        <v>0.188457925398893</v>
      </c>
      <c r="M10" s="17"/>
      <c r="N10" s="17">
        <v>0.2316372960367</v>
      </c>
      <c r="O10" s="17">
        <v>0.259743761996029</v>
      </c>
      <c r="P10" s="17">
        <v>0.26599067071945798</v>
      </c>
      <c r="Q10" s="17">
        <v>0.35041556977410399</v>
      </c>
      <c r="R10" s="17">
        <v>0.109532771227159</v>
      </c>
      <c r="S10" s="17">
        <v>0.26272124477776099</v>
      </c>
      <c r="T10" s="17">
        <v>0.23706147949907899</v>
      </c>
      <c r="U10" s="17">
        <v>0.31178959385980198</v>
      </c>
      <c r="V10" s="17">
        <v>0.231108711450242</v>
      </c>
      <c r="W10" s="17">
        <v>0.22708697664094499</v>
      </c>
      <c r="X10" s="17">
        <v>0.266531078592257</v>
      </c>
      <c r="Y10" s="17">
        <v>0.31553351648727002</v>
      </c>
      <c r="Z10" s="17">
        <v>0.218595080996178</v>
      </c>
      <c r="AA10" s="17">
        <v>0.194210150928188</v>
      </c>
      <c r="AB10" s="17">
        <v>0.24900071989484601</v>
      </c>
      <c r="AC10" s="17">
        <v>0.25245083556048797</v>
      </c>
      <c r="AD10" s="17"/>
      <c r="AE10" s="17">
        <v>0.26371315069194001</v>
      </c>
      <c r="AF10" s="17">
        <v>0.23503205062364799</v>
      </c>
    </row>
    <row r="11" spans="2:32" ht="28.7" x14ac:dyDescent="0.5">
      <c r="B11" s="18" t="s">
        <v>187</v>
      </c>
      <c r="C11" s="17">
        <v>0.17001416473084699</v>
      </c>
      <c r="D11" s="17">
        <v>0.14839048672277899</v>
      </c>
      <c r="E11" s="17">
        <v>0.19129163266326199</v>
      </c>
      <c r="F11" s="17"/>
      <c r="G11" s="17">
        <v>0.27151489560443898</v>
      </c>
      <c r="H11" s="17">
        <v>0.101800056004445</v>
      </c>
      <c r="I11" s="17">
        <v>0.17742857463700301</v>
      </c>
      <c r="J11" s="17">
        <v>0.192586517917545</v>
      </c>
      <c r="K11" s="17">
        <v>0.169384134697459</v>
      </c>
      <c r="L11" s="17">
        <v>0.156964818263755</v>
      </c>
      <c r="M11" s="17"/>
      <c r="N11" s="17">
        <v>0.188868601798758</v>
      </c>
      <c r="O11" s="17">
        <v>0.13659700254743001</v>
      </c>
      <c r="P11" s="17">
        <v>0.17370869976068501</v>
      </c>
      <c r="Q11" s="17">
        <v>0.225216966765312</v>
      </c>
      <c r="R11" s="17">
        <v>0.30235034030675201</v>
      </c>
      <c r="S11" s="17">
        <v>0.19204765200757101</v>
      </c>
      <c r="T11" s="17">
        <v>0.21601732881768199</v>
      </c>
      <c r="U11" s="17">
        <v>0.23492669722735601</v>
      </c>
      <c r="V11" s="17">
        <v>0.244981595420797</v>
      </c>
      <c r="W11" s="17">
        <v>0.148703205299656</v>
      </c>
      <c r="X11" s="17">
        <v>0.13595768621371401</v>
      </c>
      <c r="Y11" s="17">
        <v>6.8986564858163998E-2</v>
      </c>
      <c r="Z11" s="17">
        <v>0.15792179093182099</v>
      </c>
      <c r="AA11" s="17">
        <v>0.129725823255947</v>
      </c>
      <c r="AB11" s="17">
        <v>0.17375029247632101</v>
      </c>
      <c r="AC11" s="17">
        <v>3.4130454597053501E-2</v>
      </c>
      <c r="AD11" s="17"/>
      <c r="AE11" s="17">
        <v>0.13082900434780001</v>
      </c>
      <c r="AF11" s="17">
        <v>0.18786708350798501</v>
      </c>
    </row>
    <row r="12" spans="2:32" x14ac:dyDescent="0.5">
      <c r="B12" s="18" t="s">
        <v>95</v>
      </c>
      <c r="C12" s="17">
        <v>9.9218690169754098E-2</v>
      </c>
      <c r="D12" s="17">
        <v>9.0964145234554705E-2</v>
      </c>
      <c r="E12" s="17">
        <v>0.107468062720736</v>
      </c>
      <c r="F12" s="17"/>
      <c r="G12" s="17">
        <v>8.7336077294650899E-2</v>
      </c>
      <c r="H12" s="17">
        <v>0.115538062864438</v>
      </c>
      <c r="I12" s="17">
        <v>7.1292343198283703E-2</v>
      </c>
      <c r="J12" s="17">
        <v>9.3272060687611597E-2</v>
      </c>
      <c r="K12" s="17">
        <v>0.103684487333601</v>
      </c>
      <c r="L12" s="17">
        <v>0.110299196865756</v>
      </c>
      <c r="M12" s="17"/>
      <c r="N12" s="17">
        <v>4.4545655780667201E-2</v>
      </c>
      <c r="O12" s="17">
        <v>0.10490064958682201</v>
      </c>
      <c r="P12" s="17">
        <v>0.11017448240621799</v>
      </c>
      <c r="Q12" s="17">
        <v>6.1959445223727899E-2</v>
      </c>
      <c r="R12" s="17">
        <v>0</v>
      </c>
      <c r="S12" s="17">
        <v>4.76820768450529E-2</v>
      </c>
      <c r="T12" s="17">
        <v>0.13878355420966801</v>
      </c>
      <c r="U12" s="17">
        <v>0.13602575591112501</v>
      </c>
      <c r="V12" s="17">
        <v>0.169807930238004</v>
      </c>
      <c r="W12" s="17">
        <v>8.8951635675287896E-2</v>
      </c>
      <c r="X12" s="17">
        <v>5.3338638339219598E-2</v>
      </c>
      <c r="Y12" s="17">
        <v>0.15088880659766901</v>
      </c>
      <c r="Z12" s="17">
        <v>0.117007012136112</v>
      </c>
      <c r="AA12" s="17">
        <v>5.7461167046089598E-2</v>
      </c>
      <c r="AB12" s="17">
        <v>0.119838134671087</v>
      </c>
      <c r="AC12" s="17">
        <v>0.170563748275327</v>
      </c>
      <c r="AD12" s="17"/>
      <c r="AE12" s="17">
        <v>7.6320360426606601E-2</v>
      </c>
      <c r="AF12" s="17">
        <v>0.109651262527258</v>
      </c>
    </row>
    <row r="13" spans="2:32" x14ac:dyDescent="0.5">
      <c r="B13" s="18" t="s">
        <v>96</v>
      </c>
      <c r="C13" s="17">
        <v>0.12311440920604599</v>
      </c>
      <c r="D13" s="17">
        <v>9.3268051308741801E-2</v>
      </c>
      <c r="E13" s="17">
        <v>0.15207013404325501</v>
      </c>
      <c r="F13" s="17"/>
      <c r="G13" s="17">
        <v>0.103017861954497</v>
      </c>
      <c r="H13" s="17">
        <v>6.7706272681084603E-2</v>
      </c>
      <c r="I13" s="17">
        <v>7.5461122334860603E-2</v>
      </c>
      <c r="J13" s="17">
        <v>8.9942061008537605E-2</v>
      </c>
      <c r="K13" s="17">
        <v>0.155594036428019</v>
      </c>
      <c r="L13" s="17">
        <v>0.18687860018546201</v>
      </c>
      <c r="M13" s="17"/>
      <c r="N13" s="17">
        <v>0.12829620852197701</v>
      </c>
      <c r="O13" s="17">
        <v>0.14659270779782099</v>
      </c>
      <c r="P13" s="17">
        <v>0.19356110544205599</v>
      </c>
      <c r="Q13" s="17">
        <v>0.114832331029927</v>
      </c>
      <c r="R13" s="17">
        <v>0.20623759403393799</v>
      </c>
      <c r="S13" s="17">
        <v>0.113742632899415</v>
      </c>
      <c r="T13" s="17">
        <v>9.3541846114971405E-2</v>
      </c>
      <c r="U13" s="17">
        <v>4.3791444902957402E-2</v>
      </c>
      <c r="V13" s="17">
        <v>9.5511002068532302E-2</v>
      </c>
      <c r="W13" s="17">
        <v>9.9043111660078204E-2</v>
      </c>
      <c r="X13" s="17">
        <v>0.15034192732531501</v>
      </c>
      <c r="Y13" s="17">
        <v>6.8986564858163998E-2</v>
      </c>
      <c r="Z13" s="17">
        <v>0.13559327719365299</v>
      </c>
      <c r="AA13" s="17">
        <v>9.5917418335038696E-2</v>
      </c>
      <c r="AB13" s="17">
        <v>0.181830747602231</v>
      </c>
      <c r="AC13" s="17">
        <v>0.17067672757854799</v>
      </c>
      <c r="AD13" s="17"/>
      <c r="AE13" s="17">
        <v>7.1602106979190505E-2</v>
      </c>
      <c r="AF13" s="17">
        <v>0.146583624048849</v>
      </c>
    </row>
    <row r="14" spans="2:32" x14ac:dyDescent="0.5">
      <c r="B14" s="18" t="s">
        <v>76</v>
      </c>
      <c r="C14" s="17">
        <v>4.3621265284186098E-2</v>
      </c>
      <c r="D14" s="17">
        <v>4.5874063191654303E-2</v>
      </c>
      <c r="E14" s="17">
        <v>4.1631491669402498E-2</v>
      </c>
      <c r="F14" s="17"/>
      <c r="G14" s="17">
        <v>3.91959397049002E-2</v>
      </c>
      <c r="H14" s="17">
        <v>6.89437221828108E-3</v>
      </c>
      <c r="I14" s="17">
        <v>4.0351124525006901E-2</v>
      </c>
      <c r="J14" s="17">
        <v>4.44561916538131E-2</v>
      </c>
      <c r="K14" s="17">
        <v>3.6417883902010201E-2</v>
      </c>
      <c r="L14" s="17">
        <v>7.2478885373317106E-2</v>
      </c>
      <c r="M14" s="17"/>
      <c r="N14" s="17">
        <v>3.9444471295817497E-2</v>
      </c>
      <c r="O14" s="17">
        <v>2.9243910697259401E-2</v>
      </c>
      <c r="P14" s="17">
        <v>2.07013502758608E-2</v>
      </c>
      <c r="Q14" s="17">
        <v>2.98629462194781E-2</v>
      </c>
      <c r="R14" s="17">
        <v>0</v>
      </c>
      <c r="S14" s="17">
        <v>7.4045751111478403E-2</v>
      </c>
      <c r="T14" s="17">
        <v>3.46217093647056E-2</v>
      </c>
      <c r="U14" s="17">
        <v>4.3686149282720299E-2</v>
      </c>
      <c r="V14" s="17">
        <v>3.9296364610143797E-2</v>
      </c>
      <c r="W14" s="17">
        <v>6.0166402283777697E-2</v>
      </c>
      <c r="X14" s="17">
        <v>5.33156894703853E-2</v>
      </c>
      <c r="Y14" s="17">
        <v>0.14503327807081901</v>
      </c>
      <c r="Z14" s="17">
        <v>5.1006501116011398E-2</v>
      </c>
      <c r="AA14" s="17">
        <v>6.2650315745632998E-2</v>
      </c>
      <c r="AB14" s="17">
        <v>0</v>
      </c>
      <c r="AC14" s="17">
        <v>6.0405588987601698E-2</v>
      </c>
      <c r="AD14" s="17"/>
      <c r="AE14" s="17">
        <v>2.30479725139668E-2</v>
      </c>
      <c r="AF14" s="17">
        <v>5.2994541320690702E-2</v>
      </c>
    </row>
    <row r="15" spans="2:32" x14ac:dyDescent="0.5">
      <c r="B15" s="18" t="s">
        <v>97</v>
      </c>
      <c r="C15" s="21">
        <v>0.56403147060916603</v>
      </c>
      <c r="D15" s="21">
        <v>0.62150325354226998</v>
      </c>
      <c r="E15" s="21">
        <v>0.50753867890334403</v>
      </c>
      <c r="F15" s="21"/>
      <c r="G15" s="21">
        <v>0.49893522544151298</v>
      </c>
      <c r="H15" s="21">
        <v>0.70806123623175099</v>
      </c>
      <c r="I15" s="21">
        <v>0.63546683530484604</v>
      </c>
      <c r="J15" s="21">
        <v>0.57974316873249299</v>
      </c>
      <c r="K15" s="21">
        <v>0.53491945763891102</v>
      </c>
      <c r="L15" s="21">
        <v>0.47337849931171</v>
      </c>
      <c r="M15" s="21"/>
      <c r="N15" s="21">
        <v>0.59884506260278103</v>
      </c>
      <c r="O15" s="21">
        <v>0.58266572937066796</v>
      </c>
      <c r="P15" s="21">
        <v>0.50185436211517997</v>
      </c>
      <c r="Q15" s="21">
        <v>0.56812831076155401</v>
      </c>
      <c r="R15" s="21">
        <v>0.49141206565931</v>
      </c>
      <c r="S15" s="21">
        <v>0.57248188713648196</v>
      </c>
      <c r="T15" s="21">
        <v>0.51703556149297303</v>
      </c>
      <c r="U15" s="21">
        <v>0.54156995267584196</v>
      </c>
      <c r="V15" s="21">
        <v>0.45040310766252301</v>
      </c>
      <c r="W15" s="21">
        <v>0.60313564508119999</v>
      </c>
      <c r="X15" s="21">
        <v>0.60704605865136496</v>
      </c>
      <c r="Y15" s="21">
        <v>0.56610478561518296</v>
      </c>
      <c r="Z15" s="21">
        <v>0.538471418622403</v>
      </c>
      <c r="AA15" s="21">
        <v>0.65424527561729195</v>
      </c>
      <c r="AB15" s="21">
        <v>0.52458082525036198</v>
      </c>
      <c r="AC15" s="21">
        <v>0.56422348056146898</v>
      </c>
      <c r="AD15" s="21"/>
      <c r="AE15" s="21">
        <v>0.698200555732436</v>
      </c>
      <c r="AF15" s="21">
        <v>0.50290348859521705</v>
      </c>
    </row>
    <row r="16" spans="2:32" x14ac:dyDescent="0.5">
      <c r="B16" s="18" t="s">
        <v>98</v>
      </c>
      <c r="C16" s="21">
        <v>0.22233309937580001</v>
      </c>
      <c r="D16" s="21">
        <v>0.18423219654329701</v>
      </c>
      <c r="E16" s="21">
        <v>0.25953819676399098</v>
      </c>
      <c r="F16" s="21"/>
      <c r="G16" s="21">
        <v>0.19035393924914801</v>
      </c>
      <c r="H16" s="21">
        <v>0.183244335545523</v>
      </c>
      <c r="I16" s="21">
        <v>0.146753465533144</v>
      </c>
      <c r="J16" s="21">
        <v>0.18321412169614901</v>
      </c>
      <c r="K16" s="21">
        <v>0.25927852376161997</v>
      </c>
      <c r="L16" s="21">
        <v>0.297177797051218</v>
      </c>
      <c r="M16" s="21"/>
      <c r="N16" s="21">
        <v>0.172841864302644</v>
      </c>
      <c r="O16" s="21">
        <v>0.25149335738464301</v>
      </c>
      <c r="P16" s="21">
        <v>0.30373558784827498</v>
      </c>
      <c r="Q16" s="21">
        <v>0.176791776253655</v>
      </c>
      <c r="R16" s="21">
        <v>0.20623759403393799</v>
      </c>
      <c r="S16" s="21">
        <v>0.16142470974446799</v>
      </c>
      <c r="T16" s="21">
        <v>0.232325400324639</v>
      </c>
      <c r="U16" s="21">
        <v>0.17981720081408201</v>
      </c>
      <c r="V16" s="21">
        <v>0.26531893230653603</v>
      </c>
      <c r="W16" s="21">
        <v>0.187994747335366</v>
      </c>
      <c r="X16" s="21">
        <v>0.20368056566453499</v>
      </c>
      <c r="Y16" s="21">
        <v>0.219875371455833</v>
      </c>
      <c r="Z16" s="21">
        <v>0.25260028932976503</v>
      </c>
      <c r="AA16" s="21">
        <v>0.153378585381128</v>
      </c>
      <c r="AB16" s="21">
        <v>0.30166888227331701</v>
      </c>
      <c r="AC16" s="21">
        <v>0.34124047585387501</v>
      </c>
      <c r="AD16" s="21"/>
      <c r="AE16" s="21">
        <v>0.14792246740579701</v>
      </c>
      <c r="AF16" s="21">
        <v>0.25623488657610699</v>
      </c>
    </row>
    <row r="17" spans="2:32" x14ac:dyDescent="0.5">
      <c r="B17" s="18" t="s">
        <v>99</v>
      </c>
      <c r="C17" s="22">
        <v>0.34169837123336599</v>
      </c>
      <c r="D17" s="22">
        <v>0.43727105699897301</v>
      </c>
      <c r="E17" s="22">
        <v>0.248000482139353</v>
      </c>
      <c r="F17" s="22"/>
      <c r="G17" s="22">
        <v>0.30858128619236502</v>
      </c>
      <c r="H17" s="22">
        <v>0.52481690068622799</v>
      </c>
      <c r="I17" s="22">
        <v>0.48871336977170199</v>
      </c>
      <c r="J17" s="22">
        <v>0.39652904703634401</v>
      </c>
      <c r="K17" s="22">
        <v>0.27564093387729099</v>
      </c>
      <c r="L17" s="22">
        <v>0.176200702260492</v>
      </c>
      <c r="M17" s="22"/>
      <c r="N17" s="22">
        <v>0.426003198300137</v>
      </c>
      <c r="O17" s="22">
        <v>0.33117237198602401</v>
      </c>
      <c r="P17" s="22">
        <v>0.198118774266905</v>
      </c>
      <c r="Q17" s="22">
        <v>0.39133653450789901</v>
      </c>
      <c r="R17" s="22">
        <v>0.28517447162537202</v>
      </c>
      <c r="S17" s="22">
        <v>0.41105717739201397</v>
      </c>
      <c r="T17" s="22">
        <v>0.28471016116833398</v>
      </c>
      <c r="U17" s="22">
        <v>0.36175275186175998</v>
      </c>
      <c r="V17" s="22">
        <v>0.18508417535598701</v>
      </c>
      <c r="W17" s="22">
        <v>0.41514089774583401</v>
      </c>
      <c r="X17" s="22">
        <v>0.40336549298683</v>
      </c>
      <c r="Y17" s="22">
        <v>0.34622941415934999</v>
      </c>
      <c r="Z17" s="22">
        <v>0.28587112929263803</v>
      </c>
      <c r="AA17" s="22">
        <v>0.50086669023616304</v>
      </c>
      <c r="AB17" s="22">
        <v>0.222911942977045</v>
      </c>
      <c r="AC17" s="22">
        <v>0.222983004707594</v>
      </c>
      <c r="AD17" s="22"/>
      <c r="AE17" s="22">
        <v>0.55027808832663805</v>
      </c>
      <c r="AF17" s="22">
        <v>0.24666860201911001</v>
      </c>
    </row>
    <row r="18" spans="2:32" x14ac:dyDescent="0.5">
      <c r="B18" s="16"/>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F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195</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92</v>
      </c>
      <c r="C9" s="17">
        <v>0.58871644216533303</v>
      </c>
      <c r="D9" s="17">
        <v>0.57989846889684604</v>
      </c>
      <c r="E9" s="17">
        <v>0.595614798415665</v>
      </c>
      <c r="F9" s="17"/>
      <c r="G9" s="17">
        <v>0.61841225145346901</v>
      </c>
      <c r="H9" s="17">
        <v>0.64281491300691895</v>
      </c>
      <c r="I9" s="17">
        <v>0.58045039616035599</v>
      </c>
      <c r="J9" s="17">
        <v>0.57226566900215503</v>
      </c>
      <c r="K9" s="17">
        <v>0.64177545291520099</v>
      </c>
      <c r="L9" s="17">
        <v>0.52589632143207099</v>
      </c>
      <c r="M9" s="17"/>
      <c r="N9" s="17">
        <v>0.60207501890148096</v>
      </c>
      <c r="O9" s="17">
        <v>0.58442134080205599</v>
      </c>
      <c r="P9" s="17">
        <v>0.61205030954005701</v>
      </c>
      <c r="Q9" s="17">
        <v>0.68615099532054202</v>
      </c>
      <c r="R9" s="17">
        <v>0.61593859732440404</v>
      </c>
      <c r="S9" s="17">
        <v>0.657536077166196</v>
      </c>
      <c r="T9" s="17">
        <v>0.51416854000041901</v>
      </c>
      <c r="U9" s="17">
        <v>0.51107479072016104</v>
      </c>
      <c r="V9" s="17">
        <v>0.51716163832420003</v>
      </c>
      <c r="W9" s="17">
        <v>0.61312621953266599</v>
      </c>
      <c r="X9" s="17">
        <v>0.69225388069393801</v>
      </c>
      <c r="Y9" s="17">
        <v>0.79304030542550796</v>
      </c>
      <c r="Z9" s="17">
        <v>0.55370377148438299</v>
      </c>
      <c r="AA9" s="17">
        <v>0.66124215616163096</v>
      </c>
      <c r="AB9" s="17">
        <v>0.486958396416451</v>
      </c>
      <c r="AC9" s="17">
        <v>0.50438169845855296</v>
      </c>
      <c r="AD9" s="17"/>
      <c r="AE9" s="17">
        <v>0.61025629165780604</v>
      </c>
      <c r="AF9" s="17">
        <v>0.57890279894678198</v>
      </c>
    </row>
    <row r="10" spans="2:32" x14ac:dyDescent="0.5">
      <c r="B10" s="18" t="s">
        <v>93</v>
      </c>
      <c r="C10" s="17">
        <v>0.28388855992906498</v>
      </c>
      <c r="D10" s="17">
        <v>0.28156204010157498</v>
      </c>
      <c r="E10" s="17">
        <v>0.28716062781896901</v>
      </c>
      <c r="F10" s="17"/>
      <c r="G10" s="17">
        <v>0.227666980971238</v>
      </c>
      <c r="H10" s="17">
        <v>0.25316671704854499</v>
      </c>
      <c r="I10" s="17">
        <v>0.27769361820462701</v>
      </c>
      <c r="J10" s="17">
        <v>0.26309657148106602</v>
      </c>
      <c r="K10" s="17">
        <v>0.27096208776156699</v>
      </c>
      <c r="L10" s="17">
        <v>0.34598007917844797</v>
      </c>
      <c r="M10" s="17"/>
      <c r="N10" s="17">
        <v>0.23094765416464499</v>
      </c>
      <c r="O10" s="17">
        <v>0.27005406554794698</v>
      </c>
      <c r="P10" s="17">
        <v>0.28836363225056899</v>
      </c>
      <c r="Q10" s="17">
        <v>0.222026613236252</v>
      </c>
      <c r="R10" s="17">
        <v>0.28735657986881702</v>
      </c>
      <c r="S10" s="17">
        <v>0.26897131179644101</v>
      </c>
      <c r="T10" s="17">
        <v>0.29389124574042302</v>
      </c>
      <c r="U10" s="17">
        <v>0.310896200652378</v>
      </c>
      <c r="V10" s="17">
        <v>0.301805060506107</v>
      </c>
      <c r="W10" s="17">
        <v>0.27787714346650699</v>
      </c>
      <c r="X10" s="17">
        <v>0.25732858328776298</v>
      </c>
      <c r="Y10" s="17">
        <v>0</v>
      </c>
      <c r="Z10" s="17">
        <v>0.37738001217983602</v>
      </c>
      <c r="AA10" s="17">
        <v>0.169861640158112</v>
      </c>
      <c r="AB10" s="17">
        <v>0.513041603583549</v>
      </c>
      <c r="AC10" s="17">
        <v>0.46140558317327202</v>
      </c>
      <c r="AD10" s="17"/>
      <c r="AE10" s="17">
        <v>0.265736343208126</v>
      </c>
      <c r="AF10" s="17">
        <v>0.29215878384995803</v>
      </c>
    </row>
    <row r="11" spans="2:32" ht="28.7" x14ac:dyDescent="0.5">
      <c r="B11" s="18" t="s">
        <v>187</v>
      </c>
      <c r="C11" s="17">
        <v>8.1011025249891205E-2</v>
      </c>
      <c r="D11" s="17">
        <v>9.7491913530080299E-2</v>
      </c>
      <c r="E11" s="17">
        <v>6.5573263687112401E-2</v>
      </c>
      <c r="F11" s="17"/>
      <c r="G11" s="17">
        <v>9.0347707918777997E-2</v>
      </c>
      <c r="H11" s="17">
        <v>7.4439716443596399E-2</v>
      </c>
      <c r="I11" s="17">
        <v>8.7250200954695295E-2</v>
      </c>
      <c r="J11" s="17">
        <v>0.13086224492333901</v>
      </c>
      <c r="K11" s="17">
        <v>6.3704717960145596E-2</v>
      </c>
      <c r="L11" s="17">
        <v>5.8760634592959299E-2</v>
      </c>
      <c r="M11" s="17"/>
      <c r="N11" s="17">
        <v>0.110771760574027</v>
      </c>
      <c r="O11" s="17">
        <v>9.5272654238260604E-2</v>
      </c>
      <c r="P11" s="17">
        <v>7.5172606284956298E-2</v>
      </c>
      <c r="Q11" s="17">
        <v>6.1100109554891202E-2</v>
      </c>
      <c r="R11" s="17">
        <v>9.6704822806779306E-2</v>
      </c>
      <c r="S11" s="17">
        <v>7.3492611037362293E-2</v>
      </c>
      <c r="T11" s="17">
        <v>9.4844025881436006E-2</v>
      </c>
      <c r="U11" s="17">
        <v>9.1712756510163695E-2</v>
      </c>
      <c r="V11" s="17">
        <v>9.9967990489164493E-2</v>
      </c>
      <c r="W11" s="17">
        <v>7.6324547206328905E-2</v>
      </c>
      <c r="X11" s="17">
        <v>3.4371676605825997E-2</v>
      </c>
      <c r="Y11" s="17">
        <v>0.137973129716328</v>
      </c>
      <c r="Z11" s="17">
        <v>3.2087676812577702E-2</v>
      </c>
      <c r="AA11" s="17">
        <v>0.105713456412292</v>
      </c>
      <c r="AB11" s="17">
        <v>0</v>
      </c>
      <c r="AC11" s="17">
        <v>3.4212718368174903E-2</v>
      </c>
      <c r="AD11" s="17"/>
      <c r="AE11" s="17">
        <v>8.1501059770408196E-2</v>
      </c>
      <c r="AF11" s="17">
        <v>8.0787763525114104E-2</v>
      </c>
    </row>
    <row r="12" spans="2:32" x14ac:dyDescent="0.5">
      <c r="B12" s="18" t="s">
        <v>95</v>
      </c>
      <c r="C12" s="17">
        <v>1.6121736092244501E-2</v>
      </c>
      <c r="D12" s="17">
        <v>1.36235504380442E-2</v>
      </c>
      <c r="E12" s="17">
        <v>1.85668988039418E-2</v>
      </c>
      <c r="F12" s="17"/>
      <c r="G12" s="17">
        <v>2.8792698320602099E-2</v>
      </c>
      <c r="H12" s="17">
        <v>2.9578653500940001E-2</v>
      </c>
      <c r="I12" s="17">
        <v>1.9865979839513E-2</v>
      </c>
      <c r="J12" s="17">
        <v>0</v>
      </c>
      <c r="K12" s="17">
        <v>4.5253434182914399E-3</v>
      </c>
      <c r="L12" s="17">
        <v>2.0226828029439401E-2</v>
      </c>
      <c r="M12" s="17"/>
      <c r="N12" s="17">
        <v>0</v>
      </c>
      <c r="O12" s="17">
        <v>2.0760119853700802E-2</v>
      </c>
      <c r="P12" s="17">
        <v>0</v>
      </c>
      <c r="Q12" s="17">
        <v>3.0722281888314801E-2</v>
      </c>
      <c r="R12" s="17">
        <v>0</v>
      </c>
      <c r="S12" s="17">
        <v>0</v>
      </c>
      <c r="T12" s="17">
        <v>2.6286624913165701E-2</v>
      </c>
      <c r="U12" s="17">
        <v>4.8724435358132902E-2</v>
      </c>
      <c r="V12" s="17">
        <v>5.5736600284230303E-2</v>
      </c>
      <c r="W12" s="17">
        <v>4.7351578528150896E-3</v>
      </c>
      <c r="X12" s="17">
        <v>0</v>
      </c>
      <c r="Y12" s="17">
        <v>6.8986564858163998E-2</v>
      </c>
      <c r="Z12" s="17">
        <v>1.9581712275490101E-2</v>
      </c>
      <c r="AA12" s="17">
        <v>3.2301902742358703E-2</v>
      </c>
      <c r="AB12" s="17">
        <v>0</v>
      </c>
      <c r="AC12" s="17">
        <v>0</v>
      </c>
      <c r="AD12" s="17"/>
      <c r="AE12" s="17">
        <v>2.0565688046686698E-2</v>
      </c>
      <c r="AF12" s="17">
        <v>1.4097053469623901E-2</v>
      </c>
    </row>
    <row r="13" spans="2:32" x14ac:dyDescent="0.5">
      <c r="B13" s="18" t="s">
        <v>96</v>
      </c>
      <c r="C13" s="17">
        <v>1.6690959522451299E-2</v>
      </c>
      <c r="D13" s="17">
        <v>1.5893096775333002E-2</v>
      </c>
      <c r="E13" s="17">
        <v>1.7514597469387699E-2</v>
      </c>
      <c r="F13" s="17"/>
      <c r="G13" s="17">
        <v>1.21239415468934E-2</v>
      </c>
      <c r="H13" s="17">
        <v>0</v>
      </c>
      <c r="I13" s="17">
        <v>6.28647802445669E-3</v>
      </c>
      <c r="J13" s="17">
        <v>1.8074566037834802E-2</v>
      </c>
      <c r="K13" s="17">
        <v>1.9032397944795901E-2</v>
      </c>
      <c r="L13" s="17">
        <v>3.1176768442219501E-2</v>
      </c>
      <c r="M13" s="17"/>
      <c r="N13" s="17">
        <v>3.2425025584296503E-2</v>
      </c>
      <c r="O13" s="17">
        <v>1.1389110590589099E-2</v>
      </c>
      <c r="P13" s="17">
        <v>2.4413451924417101E-2</v>
      </c>
      <c r="Q13" s="17">
        <v>0</v>
      </c>
      <c r="R13" s="17">
        <v>0</v>
      </c>
      <c r="S13" s="17">
        <v>0</v>
      </c>
      <c r="T13" s="17">
        <v>5.8257687570773299E-2</v>
      </c>
      <c r="U13" s="17">
        <v>3.7591816759164398E-2</v>
      </c>
      <c r="V13" s="17">
        <v>2.53287103962982E-2</v>
      </c>
      <c r="W13" s="17">
        <v>8.7979283425940209E-3</v>
      </c>
      <c r="X13" s="17">
        <v>0</v>
      </c>
      <c r="Y13" s="17">
        <v>0</v>
      </c>
      <c r="Z13" s="17">
        <v>0</v>
      </c>
      <c r="AA13" s="17">
        <v>0</v>
      </c>
      <c r="AB13" s="17">
        <v>0</v>
      </c>
      <c r="AC13" s="17">
        <v>0</v>
      </c>
      <c r="AD13" s="17"/>
      <c r="AE13" s="17">
        <v>1.8129836857659402E-2</v>
      </c>
      <c r="AF13" s="17">
        <v>1.6035401144110499E-2</v>
      </c>
    </row>
    <row r="14" spans="2:32" x14ac:dyDescent="0.5">
      <c r="B14" s="18" t="s">
        <v>76</v>
      </c>
      <c r="C14" s="17">
        <v>1.3571277041015101E-2</v>
      </c>
      <c r="D14" s="17">
        <v>1.15309302581213E-2</v>
      </c>
      <c r="E14" s="17">
        <v>1.55698138049236E-2</v>
      </c>
      <c r="F14" s="17"/>
      <c r="G14" s="17">
        <v>2.2656419789018899E-2</v>
      </c>
      <c r="H14" s="17">
        <v>0</v>
      </c>
      <c r="I14" s="17">
        <v>2.84533268163519E-2</v>
      </c>
      <c r="J14" s="17">
        <v>1.5700948555605401E-2</v>
      </c>
      <c r="K14" s="17">
        <v>0</v>
      </c>
      <c r="L14" s="17">
        <v>1.7959368324863199E-2</v>
      </c>
      <c r="M14" s="17"/>
      <c r="N14" s="17">
        <v>2.3780540775550901E-2</v>
      </c>
      <c r="O14" s="17">
        <v>1.8102708967446601E-2</v>
      </c>
      <c r="P14" s="17">
        <v>0</v>
      </c>
      <c r="Q14" s="17">
        <v>0</v>
      </c>
      <c r="R14" s="17">
        <v>0</v>
      </c>
      <c r="S14" s="17">
        <v>0</v>
      </c>
      <c r="T14" s="17">
        <v>1.25518758937836E-2</v>
      </c>
      <c r="U14" s="17">
        <v>0</v>
      </c>
      <c r="V14" s="17">
        <v>0</v>
      </c>
      <c r="W14" s="17">
        <v>1.9139003599088801E-2</v>
      </c>
      <c r="X14" s="17">
        <v>1.6045859412473201E-2</v>
      </c>
      <c r="Y14" s="17">
        <v>0</v>
      </c>
      <c r="Z14" s="17">
        <v>1.7246827247714001E-2</v>
      </c>
      <c r="AA14" s="17">
        <v>3.08808445256065E-2</v>
      </c>
      <c r="AB14" s="17">
        <v>0</v>
      </c>
      <c r="AC14" s="17">
        <v>0</v>
      </c>
      <c r="AD14" s="17"/>
      <c r="AE14" s="17">
        <v>3.8107804593128501E-3</v>
      </c>
      <c r="AF14" s="17">
        <v>1.8018199064410802E-2</v>
      </c>
    </row>
    <row r="15" spans="2:32" x14ac:dyDescent="0.5">
      <c r="B15" s="18" t="s">
        <v>97</v>
      </c>
      <c r="C15" s="21">
        <v>0.87260500209439795</v>
      </c>
      <c r="D15" s="21">
        <v>0.86146050899842097</v>
      </c>
      <c r="E15" s="21">
        <v>0.88277542623463501</v>
      </c>
      <c r="F15" s="21"/>
      <c r="G15" s="21">
        <v>0.84607923242470795</v>
      </c>
      <c r="H15" s="21">
        <v>0.89598163005546305</v>
      </c>
      <c r="I15" s="21">
        <v>0.858144014364983</v>
      </c>
      <c r="J15" s="21">
        <v>0.83536224048322105</v>
      </c>
      <c r="K15" s="21">
        <v>0.91273754067676705</v>
      </c>
      <c r="L15" s="21">
        <v>0.87187640061051896</v>
      </c>
      <c r="M15" s="21"/>
      <c r="N15" s="21">
        <v>0.83302267306612598</v>
      </c>
      <c r="O15" s="21">
        <v>0.85447540635000296</v>
      </c>
      <c r="P15" s="21">
        <v>0.90041394179062695</v>
      </c>
      <c r="Q15" s="21">
        <v>0.90817760855679397</v>
      </c>
      <c r="R15" s="21">
        <v>0.90329517719322105</v>
      </c>
      <c r="S15" s="21">
        <v>0.92650738896263796</v>
      </c>
      <c r="T15" s="21">
        <v>0.80805978574084103</v>
      </c>
      <c r="U15" s="21">
        <v>0.82197099137253904</v>
      </c>
      <c r="V15" s="21">
        <v>0.81896669883030704</v>
      </c>
      <c r="W15" s="21">
        <v>0.89100336299917304</v>
      </c>
      <c r="X15" s="21">
        <v>0.94958246398170099</v>
      </c>
      <c r="Y15" s="21">
        <v>0.79304030542550796</v>
      </c>
      <c r="Z15" s="21">
        <v>0.93108378366421796</v>
      </c>
      <c r="AA15" s="21">
        <v>0.83110379631974296</v>
      </c>
      <c r="AB15" s="21">
        <v>1</v>
      </c>
      <c r="AC15" s="21">
        <v>0.96578728163182503</v>
      </c>
      <c r="AD15" s="21"/>
      <c r="AE15" s="21">
        <v>0.87599263486593304</v>
      </c>
      <c r="AF15" s="21">
        <v>0.87106158279674095</v>
      </c>
    </row>
    <row r="16" spans="2:32" x14ac:dyDescent="0.5">
      <c r="B16" s="18" t="s">
        <v>98</v>
      </c>
      <c r="C16" s="21">
        <v>3.2812695614695797E-2</v>
      </c>
      <c r="D16" s="21">
        <v>2.9516647213377298E-2</v>
      </c>
      <c r="E16" s="21">
        <v>3.6081496273329502E-2</v>
      </c>
      <c r="F16" s="21"/>
      <c r="G16" s="21">
        <v>4.0916639867495497E-2</v>
      </c>
      <c r="H16" s="21">
        <v>2.9578653500940001E-2</v>
      </c>
      <c r="I16" s="21">
        <v>2.6152457863969698E-2</v>
      </c>
      <c r="J16" s="21">
        <v>1.8074566037834802E-2</v>
      </c>
      <c r="K16" s="21">
        <v>2.35577413630873E-2</v>
      </c>
      <c r="L16" s="21">
        <v>5.1403596471658902E-2</v>
      </c>
      <c r="M16" s="21"/>
      <c r="N16" s="21">
        <v>3.2425025584296503E-2</v>
      </c>
      <c r="O16" s="21">
        <v>3.2149230444289897E-2</v>
      </c>
      <c r="P16" s="21">
        <v>2.4413451924417101E-2</v>
      </c>
      <c r="Q16" s="21">
        <v>3.0722281888314801E-2</v>
      </c>
      <c r="R16" s="21">
        <v>0</v>
      </c>
      <c r="S16" s="21">
        <v>0</v>
      </c>
      <c r="T16" s="21">
        <v>8.4544312483939094E-2</v>
      </c>
      <c r="U16" s="21">
        <v>8.6316252117297307E-2</v>
      </c>
      <c r="V16" s="21">
        <v>8.1065310680528496E-2</v>
      </c>
      <c r="W16" s="21">
        <v>1.35330861954091E-2</v>
      </c>
      <c r="X16" s="21">
        <v>0</v>
      </c>
      <c r="Y16" s="21">
        <v>6.8986564858163998E-2</v>
      </c>
      <c r="Z16" s="21">
        <v>1.9581712275490101E-2</v>
      </c>
      <c r="AA16" s="21">
        <v>3.2301902742358703E-2</v>
      </c>
      <c r="AB16" s="21">
        <v>0</v>
      </c>
      <c r="AC16" s="21">
        <v>0</v>
      </c>
      <c r="AD16" s="21"/>
      <c r="AE16" s="21">
        <v>3.8695524904346197E-2</v>
      </c>
      <c r="AF16" s="21">
        <v>3.0132454613734299E-2</v>
      </c>
    </row>
    <row r="17" spans="2:32" x14ac:dyDescent="0.5">
      <c r="B17" s="18" t="s">
        <v>99</v>
      </c>
      <c r="C17" s="22">
        <v>0.83979230647970204</v>
      </c>
      <c r="D17" s="22">
        <v>0.83194386178504398</v>
      </c>
      <c r="E17" s="22">
        <v>0.84669392996130499</v>
      </c>
      <c r="F17" s="22"/>
      <c r="G17" s="22">
        <v>0.80516259255721201</v>
      </c>
      <c r="H17" s="22">
        <v>0.86640297655452303</v>
      </c>
      <c r="I17" s="22">
        <v>0.83199155650101397</v>
      </c>
      <c r="J17" s="22">
        <v>0.81728767444538597</v>
      </c>
      <c r="K17" s="22">
        <v>0.88917979931367996</v>
      </c>
      <c r="L17" s="22">
        <v>0.82047280413886003</v>
      </c>
      <c r="M17" s="22"/>
      <c r="N17" s="22">
        <v>0.80059764748183004</v>
      </c>
      <c r="O17" s="22">
        <v>0.822326175905713</v>
      </c>
      <c r="P17" s="22">
        <v>0.87600048986620904</v>
      </c>
      <c r="Q17" s="22">
        <v>0.87745532666847903</v>
      </c>
      <c r="R17" s="22">
        <v>0.90329517719322105</v>
      </c>
      <c r="S17" s="22">
        <v>0.92650738896263796</v>
      </c>
      <c r="T17" s="22">
        <v>0.72351547325690202</v>
      </c>
      <c r="U17" s="22">
        <v>0.73565473925524205</v>
      </c>
      <c r="V17" s="22">
        <v>0.73790138814977801</v>
      </c>
      <c r="W17" s="22">
        <v>0.87747027680376399</v>
      </c>
      <c r="X17" s="22">
        <v>0.94958246398170099</v>
      </c>
      <c r="Y17" s="22">
        <v>0.72405374056734395</v>
      </c>
      <c r="Z17" s="22">
        <v>0.91150207138872796</v>
      </c>
      <c r="AA17" s="22">
        <v>0.79880189357738396</v>
      </c>
      <c r="AB17" s="22">
        <v>1</v>
      </c>
      <c r="AC17" s="22">
        <v>0.96578728163182503</v>
      </c>
      <c r="AD17" s="22"/>
      <c r="AE17" s="22">
        <v>0.83729710996158702</v>
      </c>
      <c r="AF17" s="22">
        <v>0.84092912818300602</v>
      </c>
    </row>
    <row r="18" spans="2:32" x14ac:dyDescent="0.5">
      <c r="B18" s="16"/>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F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196</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92</v>
      </c>
      <c r="C9" s="17">
        <v>0.596747114101295</v>
      </c>
      <c r="D9" s="17">
        <v>0.59822593938914403</v>
      </c>
      <c r="E9" s="17">
        <v>0.59384281758316404</v>
      </c>
      <c r="F9" s="17"/>
      <c r="G9" s="17">
        <v>0.60634054522338399</v>
      </c>
      <c r="H9" s="17">
        <v>0.716026426955091</v>
      </c>
      <c r="I9" s="17">
        <v>0.61849558510276503</v>
      </c>
      <c r="J9" s="17">
        <v>0.60388483563316098</v>
      </c>
      <c r="K9" s="17">
        <v>0.60115304296081795</v>
      </c>
      <c r="L9" s="17">
        <v>0.50533445453737602</v>
      </c>
      <c r="M9" s="17"/>
      <c r="N9" s="17">
        <v>0.59186112375717903</v>
      </c>
      <c r="O9" s="17">
        <v>0.60509044719767902</v>
      </c>
      <c r="P9" s="17">
        <v>0.58242404229912703</v>
      </c>
      <c r="Q9" s="17">
        <v>0.63391644584768103</v>
      </c>
      <c r="R9" s="17">
        <v>0.70270042279635203</v>
      </c>
      <c r="S9" s="17">
        <v>0.736734676848116</v>
      </c>
      <c r="T9" s="17">
        <v>0.47470504461840402</v>
      </c>
      <c r="U9" s="17">
        <v>0.56056445778592601</v>
      </c>
      <c r="V9" s="17">
        <v>0.50484665101618398</v>
      </c>
      <c r="W9" s="17">
        <v>0.642884091484346</v>
      </c>
      <c r="X9" s="17">
        <v>0.691919742359134</v>
      </c>
      <c r="Y9" s="17">
        <v>0.64215149882783895</v>
      </c>
      <c r="Z9" s="17">
        <v>0.55433140168942996</v>
      </c>
      <c r="AA9" s="17">
        <v>0.73127663656467101</v>
      </c>
      <c r="AB9" s="17">
        <v>0.52802978179818705</v>
      </c>
      <c r="AC9" s="17">
        <v>0.57807110103415105</v>
      </c>
      <c r="AD9" s="17"/>
      <c r="AE9" s="17">
        <v>0.67987821780159896</v>
      </c>
      <c r="AF9" s="17">
        <v>0.55887224443871097</v>
      </c>
    </row>
    <row r="10" spans="2:32" x14ac:dyDescent="0.5">
      <c r="B10" s="18" t="s">
        <v>93</v>
      </c>
      <c r="C10" s="17">
        <v>0.24890084829895701</v>
      </c>
      <c r="D10" s="17">
        <v>0.23302662834913901</v>
      </c>
      <c r="E10" s="17">
        <v>0.26498009078582102</v>
      </c>
      <c r="F10" s="17"/>
      <c r="G10" s="17">
        <v>0.24040344472817099</v>
      </c>
      <c r="H10" s="17">
        <v>0.182999186945902</v>
      </c>
      <c r="I10" s="17">
        <v>0.271422433649185</v>
      </c>
      <c r="J10" s="17">
        <v>0.21609881665297601</v>
      </c>
      <c r="K10" s="17">
        <v>0.24330438556355499</v>
      </c>
      <c r="L10" s="17">
        <v>0.30130781237866699</v>
      </c>
      <c r="M10" s="17"/>
      <c r="N10" s="17">
        <v>0.24171213729218899</v>
      </c>
      <c r="O10" s="17">
        <v>0.25207283640696199</v>
      </c>
      <c r="P10" s="17">
        <v>0.25401700468715099</v>
      </c>
      <c r="Q10" s="17">
        <v>0.24812900218149</v>
      </c>
      <c r="R10" s="17">
        <v>0.109532771227159</v>
      </c>
      <c r="S10" s="17">
        <v>0.15044170870028101</v>
      </c>
      <c r="T10" s="17">
        <v>0.35848232291057602</v>
      </c>
      <c r="U10" s="17">
        <v>0.26633952404178801</v>
      </c>
      <c r="V10" s="17">
        <v>0.24764429686008299</v>
      </c>
      <c r="W10" s="17">
        <v>0.208399892752336</v>
      </c>
      <c r="X10" s="17">
        <v>0.240258586650788</v>
      </c>
      <c r="Y10" s="17">
        <v>0.15088880659766901</v>
      </c>
      <c r="Z10" s="17">
        <v>0.291402215700934</v>
      </c>
      <c r="AA10" s="17">
        <v>0.177611463036697</v>
      </c>
      <c r="AB10" s="17">
        <v>0.35882043101331701</v>
      </c>
      <c r="AC10" s="17">
        <v>0.29794142503930998</v>
      </c>
      <c r="AD10" s="17"/>
      <c r="AE10" s="17">
        <v>0.21639436700300901</v>
      </c>
      <c r="AF10" s="17">
        <v>0.26371093366377801</v>
      </c>
    </row>
    <row r="11" spans="2:32" ht="28.7" x14ac:dyDescent="0.5">
      <c r="B11" s="18" t="s">
        <v>187</v>
      </c>
      <c r="C11" s="17">
        <v>8.1911055357538995E-2</v>
      </c>
      <c r="D11" s="17">
        <v>0.106765344607425</v>
      </c>
      <c r="E11" s="17">
        <v>5.8480899374795003E-2</v>
      </c>
      <c r="F11" s="17"/>
      <c r="G11" s="17">
        <v>7.5242992171685896E-2</v>
      </c>
      <c r="H11" s="17">
        <v>6.5829769458977505E-2</v>
      </c>
      <c r="I11" s="17">
        <v>4.7390973768115199E-2</v>
      </c>
      <c r="J11" s="17">
        <v>0.123894096350012</v>
      </c>
      <c r="K11" s="17">
        <v>9.0304690767386703E-2</v>
      </c>
      <c r="L11" s="17">
        <v>8.0642856396714604E-2</v>
      </c>
      <c r="M11" s="17"/>
      <c r="N11" s="17">
        <v>8.0255284911208105E-2</v>
      </c>
      <c r="O11" s="17">
        <v>8.3589865653759005E-2</v>
      </c>
      <c r="P11" s="17">
        <v>0.14285760273786099</v>
      </c>
      <c r="Q11" s="17">
        <v>5.7369323863035997E-2</v>
      </c>
      <c r="R11" s="17">
        <v>0</v>
      </c>
      <c r="S11" s="17">
        <v>7.7301590157803898E-2</v>
      </c>
      <c r="T11" s="17">
        <v>5.94310607643945E-2</v>
      </c>
      <c r="U11" s="17">
        <v>8.1383261662121703E-2</v>
      </c>
      <c r="V11" s="17">
        <v>0.106362278625505</v>
      </c>
      <c r="W11" s="17">
        <v>8.7054627736667306E-2</v>
      </c>
      <c r="X11" s="17">
        <v>3.2816107612827397E-2</v>
      </c>
      <c r="Y11" s="17">
        <v>0.137973129716328</v>
      </c>
      <c r="Z11" s="17">
        <v>6.6821448194324104E-2</v>
      </c>
      <c r="AA11" s="17">
        <v>6.02310558730264E-2</v>
      </c>
      <c r="AB11" s="17">
        <v>7.7949549880111796E-2</v>
      </c>
      <c r="AC11" s="17">
        <v>8.9774755558364297E-2</v>
      </c>
      <c r="AD11" s="17"/>
      <c r="AE11" s="17">
        <v>5.3436792651072297E-2</v>
      </c>
      <c r="AF11" s="17">
        <v>9.4884045498913203E-2</v>
      </c>
    </row>
    <row r="12" spans="2:32" x14ac:dyDescent="0.5">
      <c r="B12" s="18" t="s">
        <v>95</v>
      </c>
      <c r="C12" s="17">
        <v>2.5989553483540501E-2</v>
      </c>
      <c r="D12" s="17">
        <v>3.0728479871635801E-2</v>
      </c>
      <c r="E12" s="17">
        <v>2.1560543077937099E-2</v>
      </c>
      <c r="F12" s="17"/>
      <c r="G12" s="17">
        <v>2.7037114335074799E-2</v>
      </c>
      <c r="H12" s="17">
        <v>2.2088753936752002E-2</v>
      </c>
      <c r="I12" s="17">
        <v>2.8116024802478899E-2</v>
      </c>
      <c r="J12" s="17">
        <v>1.6555115310114998E-2</v>
      </c>
      <c r="K12" s="17">
        <v>1.43692894731358E-2</v>
      </c>
      <c r="L12" s="17">
        <v>4.0676123175538897E-2</v>
      </c>
      <c r="M12" s="17"/>
      <c r="N12" s="17">
        <v>2.1322105487335E-2</v>
      </c>
      <c r="O12" s="17">
        <v>1.7071746818243999E-2</v>
      </c>
      <c r="P12" s="17">
        <v>0</v>
      </c>
      <c r="Q12" s="17">
        <v>3.0722281888314801E-2</v>
      </c>
      <c r="R12" s="17">
        <v>0.18776680597648901</v>
      </c>
      <c r="S12" s="17">
        <v>0</v>
      </c>
      <c r="T12" s="17">
        <v>4.7229033826304397E-2</v>
      </c>
      <c r="U12" s="17">
        <v>4.7921311607206397E-2</v>
      </c>
      <c r="V12" s="17">
        <v>4.98902956184979E-2</v>
      </c>
      <c r="W12" s="17">
        <v>2.82899154324605E-2</v>
      </c>
      <c r="X12" s="17">
        <v>0</v>
      </c>
      <c r="Y12" s="17">
        <v>6.8986564858163998E-2</v>
      </c>
      <c r="Z12" s="17">
        <v>3.6438433299300597E-2</v>
      </c>
      <c r="AA12" s="17">
        <v>0</v>
      </c>
      <c r="AB12" s="17">
        <v>0</v>
      </c>
      <c r="AC12" s="17">
        <v>0</v>
      </c>
      <c r="AD12" s="17"/>
      <c r="AE12" s="17">
        <v>2.8855691188610099E-2</v>
      </c>
      <c r="AF12" s="17">
        <v>2.4683729463618E-2</v>
      </c>
    </row>
    <row r="13" spans="2:32" x14ac:dyDescent="0.5">
      <c r="B13" s="18" t="s">
        <v>96</v>
      </c>
      <c r="C13" s="17">
        <v>2.4918207627702801E-2</v>
      </c>
      <c r="D13" s="17">
        <v>1.8022509869906202E-2</v>
      </c>
      <c r="E13" s="17">
        <v>3.1595085803248803E-2</v>
      </c>
      <c r="F13" s="17"/>
      <c r="G13" s="17">
        <v>2.2656419789018899E-2</v>
      </c>
      <c r="H13" s="17">
        <v>0</v>
      </c>
      <c r="I13" s="17">
        <v>1.40290863653093E-2</v>
      </c>
      <c r="J13" s="17">
        <v>1.7313912333473399E-2</v>
      </c>
      <c r="K13" s="17">
        <v>4.3697944050365103E-2</v>
      </c>
      <c r="L13" s="17">
        <v>3.7852638046795402E-2</v>
      </c>
      <c r="M13" s="17"/>
      <c r="N13" s="17">
        <v>2.4826954745688998E-2</v>
      </c>
      <c r="O13" s="17">
        <v>2.40723949559093E-2</v>
      </c>
      <c r="P13" s="17">
        <v>0</v>
      </c>
      <c r="Q13" s="17">
        <v>2.98629462194781E-2</v>
      </c>
      <c r="R13" s="17">
        <v>0</v>
      </c>
      <c r="S13" s="17">
        <v>3.5522024293798998E-2</v>
      </c>
      <c r="T13" s="17">
        <v>4.8252372383687403E-2</v>
      </c>
      <c r="U13" s="17">
        <v>4.3791444902957402E-2</v>
      </c>
      <c r="V13" s="17">
        <v>5.0691451048207298E-2</v>
      </c>
      <c r="W13" s="17">
        <v>1.44152587774339E-2</v>
      </c>
      <c r="X13" s="17">
        <v>1.6045859412473201E-2</v>
      </c>
      <c r="Y13" s="17">
        <v>0</v>
      </c>
      <c r="Z13" s="17">
        <v>1.4840849564863701E-2</v>
      </c>
      <c r="AA13" s="17">
        <v>0</v>
      </c>
      <c r="AB13" s="17">
        <v>3.5200237308384799E-2</v>
      </c>
      <c r="AC13" s="17">
        <v>3.4212718368174903E-2</v>
      </c>
      <c r="AD13" s="17"/>
      <c r="AE13" s="17">
        <v>1.1437761580410001E-2</v>
      </c>
      <c r="AF13" s="17">
        <v>3.1059953788987599E-2</v>
      </c>
    </row>
    <row r="14" spans="2:32" x14ac:dyDescent="0.5">
      <c r="B14" s="18" t="s">
        <v>76</v>
      </c>
      <c r="C14" s="17">
        <v>2.1533221130965601E-2</v>
      </c>
      <c r="D14" s="17">
        <v>1.3231097912750201E-2</v>
      </c>
      <c r="E14" s="17">
        <v>2.9540563375034599E-2</v>
      </c>
      <c r="F14" s="17"/>
      <c r="G14" s="17">
        <v>2.8319483752665998E-2</v>
      </c>
      <c r="H14" s="17">
        <v>1.3055862703277601E-2</v>
      </c>
      <c r="I14" s="17">
        <v>2.0545896312147E-2</v>
      </c>
      <c r="J14" s="17">
        <v>2.2253223720262501E-2</v>
      </c>
      <c r="K14" s="17">
        <v>7.1706471847391299E-3</v>
      </c>
      <c r="L14" s="17">
        <v>3.4186115464907699E-2</v>
      </c>
      <c r="M14" s="17"/>
      <c r="N14" s="17">
        <v>4.00223938063997E-2</v>
      </c>
      <c r="O14" s="17">
        <v>1.8102708967446601E-2</v>
      </c>
      <c r="P14" s="17">
        <v>2.07013502758608E-2</v>
      </c>
      <c r="Q14" s="17">
        <v>0</v>
      </c>
      <c r="R14" s="17">
        <v>0</v>
      </c>
      <c r="S14" s="17">
        <v>0</v>
      </c>
      <c r="T14" s="17">
        <v>1.1900165496634601E-2</v>
      </c>
      <c r="U14" s="17">
        <v>0</v>
      </c>
      <c r="V14" s="17">
        <v>4.0565026831522098E-2</v>
      </c>
      <c r="W14" s="17">
        <v>1.8956213816755899E-2</v>
      </c>
      <c r="X14" s="17">
        <v>1.8959703964776999E-2</v>
      </c>
      <c r="Y14" s="17">
        <v>0</v>
      </c>
      <c r="Z14" s="17">
        <v>3.6165651551147801E-2</v>
      </c>
      <c r="AA14" s="17">
        <v>3.08808445256065E-2</v>
      </c>
      <c r="AB14" s="17">
        <v>0</v>
      </c>
      <c r="AC14" s="17">
        <v>0</v>
      </c>
      <c r="AD14" s="17"/>
      <c r="AE14" s="17">
        <v>9.9971697752993596E-3</v>
      </c>
      <c r="AF14" s="17">
        <v>2.67890931459926E-2</v>
      </c>
    </row>
    <row r="15" spans="2:32" x14ac:dyDescent="0.5">
      <c r="B15" s="18" t="s">
        <v>97</v>
      </c>
      <c r="C15" s="21">
        <v>0.84564796240025197</v>
      </c>
      <c r="D15" s="21">
        <v>0.83125256773828304</v>
      </c>
      <c r="E15" s="21">
        <v>0.85882290836898501</v>
      </c>
      <c r="F15" s="21"/>
      <c r="G15" s="21">
        <v>0.84674398995155498</v>
      </c>
      <c r="H15" s="21">
        <v>0.899025613900993</v>
      </c>
      <c r="I15" s="21">
        <v>0.88991801875194998</v>
      </c>
      <c r="J15" s="21">
        <v>0.81998365228613701</v>
      </c>
      <c r="K15" s="21">
        <v>0.844457428524373</v>
      </c>
      <c r="L15" s="21">
        <v>0.80664226691604302</v>
      </c>
      <c r="M15" s="21"/>
      <c r="N15" s="21">
        <v>0.83357326104936802</v>
      </c>
      <c r="O15" s="21">
        <v>0.857163283604641</v>
      </c>
      <c r="P15" s="21">
        <v>0.83644104698627797</v>
      </c>
      <c r="Q15" s="21">
        <v>0.88204544802917095</v>
      </c>
      <c r="R15" s="21">
        <v>0.81223319402351102</v>
      </c>
      <c r="S15" s="21">
        <v>0.88717638554839695</v>
      </c>
      <c r="T15" s="21">
        <v>0.83318736752897904</v>
      </c>
      <c r="U15" s="21">
        <v>0.82690398182771496</v>
      </c>
      <c r="V15" s="21">
        <v>0.75249094787626702</v>
      </c>
      <c r="W15" s="21">
        <v>0.85128398423668294</v>
      </c>
      <c r="X15" s="21">
        <v>0.93217832900992204</v>
      </c>
      <c r="Y15" s="21">
        <v>0.79304030542550796</v>
      </c>
      <c r="Z15" s="21">
        <v>0.84573361739036401</v>
      </c>
      <c r="AA15" s="21">
        <v>0.90888809960136696</v>
      </c>
      <c r="AB15" s="21">
        <v>0.886850212811504</v>
      </c>
      <c r="AC15" s="21">
        <v>0.87601252607346103</v>
      </c>
      <c r="AD15" s="21"/>
      <c r="AE15" s="21">
        <v>0.89627258480460803</v>
      </c>
      <c r="AF15" s="21">
        <v>0.82258317810248904</v>
      </c>
    </row>
    <row r="16" spans="2:32" x14ac:dyDescent="0.5">
      <c r="B16" s="18" t="s">
        <v>98</v>
      </c>
      <c r="C16" s="21">
        <v>5.0907761111243302E-2</v>
      </c>
      <c r="D16" s="21">
        <v>4.8750989741542003E-2</v>
      </c>
      <c r="E16" s="21">
        <v>5.3155628881185898E-2</v>
      </c>
      <c r="F16" s="21"/>
      <c r="G16" s="21">
        <v>4.9693534124093698E-2</v>
      </c>
      <c r="H16" s="21">
        <v>2.2088753936752002E-2</v>
      </c>
      <c r="I16" s="21">
        <v>4.2145111167788199E-2</v>
      </c>
      <c r="J16" s="21">
        <v>3.3869027643588401E-2</v>
      </c>
      <c r="K16" s="21">
        <v>5.8067233523500898E-2</v>
      </c>
      <c r="L16" s="21">
        <v>7.8528761222334306E-2</v>
      </c>
      <c r="M16" s="21"/>
      <c r="N16" s="21">
        <v>4.6149060233024002E-2</v>
      </c>
      <c r="O16" s="21">
        <v>4.1144141774153299E-2</v>
      </c>
      <c r="P16" s="21">
        <v>0</v>
      </c>
      <c r="Q16" s="21">
        <v>6.0585228107792898E-2</v>
      </c>
      <c r="R16" s="21">
        <v>0.18776680597648901</v>
      </c>
      <c r="S16" s="21">
        <v>3.5522024293798998E-2</v>
      </c>
      <c r="T16" s="21">
        <v>9.5481406209991806E-2</v>
      </c>
      <c r="U16" s="21">
        <v>9.1712756510163806E-2</v>
      </c>
      <c r="V16" s="21">
        <v>0.100581746666705</v>
      </c>
      <c r="W16" s="21">
        <v>4.2705174209894503E-2</v>
      </c>
      <c r="X16" s="21">
        <v>1.6045859412473201E-2</v>
      </c>
      <c r="Y16" s="21">
        <v>6.8986564858163998E-2</v>
      </c>
      <c r="Z16" s="21">
        <v>5.1279282864164298E-2</v>
      </c>
      <c r="AA16" s="21">
        <v>0</v>
      </c>
      <c r="AB16" s="21">
        <v>3.5200237308384799E-2</v>
      </c>
      <c r="AC16" s="21">
        <v>3.4212718368174903E-2</v>
      </c>
      <c r="AD16" s="21"/>
      <c r="AE16" s="21">
        <v>4.0293452769020098E-2</v>
      </c>
      <c r="AF16" s="21">
        <v>5.5743683252605501E-2</v>
      </c>
    </row>
    <row r="17" spans="2:32" x14ac:dyDescent="0.5">
      <c r="B17" s="18" t="s">
        <v>99</v>
      </c>
      <c r="C17" s="22">
        <v>0.79474020128900902</v>
      </c>
      <c r="D17" s="22">
        <v>0.78250157799674103</v>
      </c>
      <c r="E17" s="22">
        <v>0.80566727948779904</v>
      </c>
      <c r="F17" s="22"/>
      <c r="G17" s="22">
        <v>0.79705045582746104</v>
      </c>
      <c r="H17" s="22">
        <v>0.87693685996424098</v>
      </c>
      <c r="I17" s="22">
        <v>0.84777290758416202</v>
      </c>
      <c r="J17" s="22">
        <v>0.786114624642549</v>
      </c>
      <c r="K17" s="22">
        <v>0.78639019500087204</v>
      </c>
      <c r="L17" s="22">
        <v>0.72811350569370903</v>
      </c>
      <c r="M17" s="22"/>
      <c r="N17" s="22">
        <v>0.78742420081634401</v>
      </c>
      <c r="O17" s="22">
        <v>0.81601914183048796</v>
      </c>
      <c r="P17" s="22">
        <v>0.83644104698627797</v>
      </c>
      <c r="Q17" s="22">
        <v>0.82146021992137797</v>
      </c>
      <c r="R17" s="22">
        <v>0.62446638804702104</v>
      </c>
      <c r="S17" s="22">
        <v>0.85165436125459804</v>
      </c>
      <c r="T17" s="22">
        <v>0.73770596131898702</v>
      </c>
      <c r="U17" s="22">
        <v>0.73519122531755099</v>
      </c>
      <c r="V17" s="22">
        <v>0.65190920120956197</v>
      </c>
      <c r="W17" s="22">
        <v>0.808578810026788</v>
      </c>
      <c r="X17" s="22">
        <v>0.91613246959744898</v>
      </c>
      <c r="Y17" s="22">
        <v>0.72405374056734395</v>
      </c>
      <c r="Z17" s="22">
        <v>0.79445433452619996</v>
      </c>
      <c r="AA17" s="22">
        <v>0.90888809960136696</v>
      </c>
      <c r="AB17" s="22">
        <v>0.85164997550311905</v>
      </c>
      <c r="AC17" s="22">
        <v>0.84179980770528595</v>
      </c>
      <c r="AD17" s="22"/>
      <c r="AE17" s="22">
        <v>0.85597913203558795</v>
      </c>
      <c r="AF17" s="22">
        <v>0.76683949484988301</v>
      </c>
    </row>
    <row r="18" spans="2:32" x14ac:dyDescent="0.5">
      <c r="B18" s="16"/>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F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197</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92</v>
      </c>
      <c r="C9" s="17">
        <v>0.401280664929482</v>
      </c>
      <c r="D9" s="17">
        <v>0.39470094494951202</v>
      </c>
      <c r="E9" s="17">
        <v>0.405348146668567</v>
      </c>
      <c r="F9" s="17"/>
      <c r="G9" s="17">
        <v>0.55246994146644901</v>
      </c>
      <c r="H9" s="17">
        <v>0.47849583624090303</v>
      </c>
      <c r="I9" s="17">
        <v>0.434502592859213</v>
      </c>
      <c r="J9" s="17">
        <v>0.42715706065657799</v>
      </c>
      <c r="K9" s="17">
        <v>0.35388866913459599</v>
      </c>
      <c r="L9" s="17">
        <v>0.303994691116447</v>
      </c>
      <c r="M9" s="17"/>
      <c r="N9" s="17">
        <v>0.39437657660270298</v>
      </c>
      <c r="O9" s="17">
        <v>0.384947208671574</v>
      </c>
      <c r="P9" s="17">
        <v>0.34531671310883399</v>
      </c>
      <c r="Q9" s="17">
        <v>0.40928349965204203</v>
      </c>
      <c r="R9" s="17">
        <v>0.19841264615342399</v>
      </c>
      <c r="S9" s="17">
        <v>0.46557283566116497</v>
      </c>
      <c r="T9" s="17">
        <v>0.37110046216014803</v>
      </c>
      <c r="U9" s="17">
        <v>0.27091540382219798</v>
      </c>
      <c r="V9" s="17">
        <v>0.33424059202475898</v>
      </c>
      <c r="W9" s="17">
        <v>0.43230107406826002</v>
      </c>
      <c r="X9" s="17">
        <v>0.55903990263032</v>
      </c>
      <c r="Y9" s="17">
        <v>0.40895097512420397</v>
      </c>
      <c r="Z9" s="17">
        <v>0.41235352156678701</v>
      </c>
      <c r="AA9" s="17">
        <v>0.57126149349583499</v>
      </c>
      <c r="AB9" s="17">
        <v>0.35316345400473598</v>
      </c>
      <c r="AC9" s="17">
        <v>0.375830805567066</v>
      </c>
      <c r="AD9" s="17"/>
      <c r="AE9" s="17">
        <v>0.42823794269059401</v>
      </c>
      <c r="AF9" s="17">
        <v>0.388998819311974</v>
      </c>
    </row>
    <row r="10" spans="2:32" x14ac:dyDescent="0.5">
      <c r="B10" s="18" t="s">
        <v>93</v>
      </c>
      <c r="C10" s="17">
        <v>0.31257900690468299</v>
      </c>
      <c r="D10" s="17">
        <v>0.31691550145901498</v>
      </c>
      <c r="E10" s="17">
        <v>0.30959475520115798</v>
      </c>
      <c r="F10" s="17"/>
      <c r="G10" s="17">
        <v>0.28392093906538801</v>
      </c>
      <c r="H10" s="17">
        <v>0.38569294874217602</v>
      </c>
      <c r="I10" s="17">
        <v>0.30918204109227998</v>
      </c>
      <c r="J10" s="17">
        <v>0.267469270428349</v>
      </c>
      <c r="K10" s="17">
        <v>0.33303435100280998</v>
      </c>
      <c r="L10" s="17">
        <v>0.29643485069047898</v>
      </c>
      <c r="M10" s="17"/>
      <c r="N10" s="17">
        <v>0.299064330224734</v>
      </c>
      <c r="O10" s="17">
        <v>0.34120965494570199</v>
      </c>
      <c r="P10" s="17">
        <v>0.28940022451819503</v>
      </c>
      <c r="Q10" s="17">
        <v>0.283269789882729</v>
      </c>
      <c r="R10" s="17">
        <v>0.29805018260898902</v>
      </c>
      <c r="S10" s="17">
        <v>0.232391826979059</v>
      </c>
      <c r="T10" s="17">
        <v>0.246725907302418</v>
      </c>
      <c r="U10" s="17">
        <v>0.362988605934706</v>
      </c>
      <c r="V10" s="17">
        <v>0.34916571889425702</v>
      </c>
      <c r="W10" s="17">
        <v>0.309308835704447</v>
      </c>
      <c r="X10" s="17">
        <v>0.24661266032016199</v>
      </c>
      <c r="Y10" s="17">
        <v>0.37702918194681301</v>
      </c>
      <c r="Z10" s="17">
        <v>0.36292540549538499</v>
      </c>
      <c r="AA10" s="17">
        <v>0.33474660443360399</v>
      </c>
      <c r="AB10" s="17">
        <v>0.32489372220250301</v>
      </c>
      <c r="AC10" s="17">
        <v>0.36218294312454902</v>
      </c>
      <c r="AD10" s="17"/>
      <c r="AE10" s="17">
        <v>0.29040111140353098</v>
      </c>
      <c r="AF10" s="17">
        <v>0.32268334648526698</v>
      </c>
    </row>
    <row r="11" spans="2:32" ht="28.7" x14ac:dyDescent="0.5">
      <c r="B11" s="18" t="s">
        <v>187</v>
      </c>
      <c r="C11" s="17">
        <v>0.126032448308737</v>
      </c>
      <c r="D11" s="17">
        <v>0.126928651982295</v>
      </c>
      <c r="E11" s="17">
        <v>0.12564303008827701</v>
      </c>
      <c r="F11" s="17"/>
      <c r="G11" s="17">
        <v>0.117027508154653</v>
      </c>
      <c r="H11" s="17">
        <v>8.2755383530448506E-2</v>
      </c>
      <c r="I11" s="17">
        <v>0.132736578058335</v>
      </c>
      <c r="J11" s="17">
        <v>0.132116702242183</v>
      </c>
      <c r="K11" s="17">
        <v>0.13159257655676901</v>
      </c>
      <c r="L11" s="17">
        <v>0.14237725458269701</v>
      </c>
      <c r="M11" s="17"/>
      <c r="N11" s="17">
        <v>0.151340218422156</v>
      </c>
      <c r="O11" s="17">
        <v>0.111700229506891</v>
      </c>
      <c r="P11" s="17">
        <v>9.5064196033214102E-2</v>
      </c>
      <c r="Q11" s="17">
        <v>0.15898047567770601</v>
      </c>
      <c r="R11" s="17">
        <v>0.31012752562402801</v>
      </c>
      <c r="S11" s="17">
        <v>0.150148495160083</v>
      </c>
      <c r="T11" s="17">
        <v>0.13212993284774599</v>
      </c>
      <c r="U11" s="17">
        <v>0.18411646817400601</v>
      </c>
      <c r="V11" s="17">
        <v>0.16509114976650799</v>
      </c>
      <c r="W11" s="17">
        <v>0.114020704495794</v>
      </c>
      <c r="X11" s="17">
        <v>0.122315057985942</v>
      </c>
      <c r="Y11" s="17">
        <v>7.6046713212655506E-2</v>
      </c>
      <c r="Z11" s="17">
        <v>7.1070240503784493E-2</v>
      </c>
      <c r="AA11" s="17">
        <v>0</v>
      </c>
      <c r="AB11" s="17">
        <v>0.18596755784115199</v>
      </c>
      <c r="AC11" s="17">
        <v>9.4536043584655199E-2</v>
      </c>
      <c r="AD11" s="17"/>
      <c r="AE11" s="17">
        <v>0.12893202322673</v>
      </c>
      <c r="AF11" s="17">
        <v>0.124711390158326</v>
      </c>
    </row>
    <row r="12" spans="2:32" x14ac:dyDescent="0.5">
      <c r="B12" s="18" t="s">
        <v>95</v>
      </c>
      <c r="C12" s="17">
        <v>6.4635876453195101E-2</v>
      </c>
      <c r="D12" s="17">
        <v>8.0418245972809305E-2</v>
      </c>
      <c r="E12" s="17">
        <v>4.9804533863470897E-2</v>
      </c>
      <c r="F12" s="17"/>
      <c r="G12" s="17">
        <v>3.4683671649191401E-2</v>
      </c>
      <c r="H12" s="17">
        <v>5.3055831486472603E-2</v>
      </c>
      <c r="I12" s="17">
        <v>8.2130833970407199E-2</v>
      </c>
      <c r="J12" s="17">
        <v>8.3860918618885796E-2</v>
      </c>
      <c r="K12" s="17">
        <v>2.73787334966831E-2</v>
      </c>
      <c r="L12" s="17">
        <v>8.5244548404543805E-2</v>
      </c>
      <c r="M12" s="17"/>
      <c r="N12" s="17">
        <v>3.75724005231131E-2</v>
      </c>
      <c r="O12" s="17">
        <v>7.5454356300700798E-2</v>
      </c>
      <c r="P12" s="17">
        <v>9.2906249416940506E-2</v>
      </c>
      <c r="Q12" s="17">
        <v>8.7021671010892601E-2</v>
      </c>
      <c r="R12" s="17">
        <v>0</v>
      </c>
      <c r="S12" s="17">
        <v>0.11636481790589499</v>
      </c>
      <c r="T12" s="17">
        <v>0.12224332869179801</v>
      </c>
      <c r="U12" s="17">
        <v>0.100701556027205</v>
      </c>
      <c r="V12" s="17">
        <v>7.2376541356252197E-2</v>
      </c>
      <c r="W12" s="17">
        <v>5.6945897120567197E-2</v>
      </c>
      <c r="X12" s="17">
        <v>0</v>
      </c>
      <c r="Y12" s="17">
        <v>0</v>
      </c>
      <c r="Z12" s="17">
        <v>8.9475478808888495E-2</v>
      </c>
      <c r="AA12" s="17">
        <v>6.3111057544953802E-2</v>
      </c>
      <c r="AB12" s="17">
        <v>3.0289711785133198E-2</v>
      </c>
      <c r="AC12" s="17">
        <v>3.4212718368174903E-2</v>
      </c>
      <c r="AD12" s="17"/>
      <c r="AE12" s="17">
        <v>7.9528382530727401E-2</v>
      </c>
      <c r="AF12" s="17">
        <v>5.7850789987012298E-2</v>
      </c>
    </row>
    <row r="13" spans="2:32" x14ac:dyDescent="0.5">
      <c r="B13" s="18" t="s">
        <v>96</v>
      </c>
      <c r="C13" s="17">
        <v>7.2219242053238097E-2</v>
      </c>
      <c r="D13" s="17">
        <v>6.1721069382386501E-2</v>
      </c>
      <c r="E13" s="17">
        <v>8.2511138026981706E-2</v>
      </c>
      <c r="F13" s="17"/>
      <c r="G13" s="17">
        <v>0</v>
      </c>
      <c r="H13" s="17">
        <v>0</v>
      </c>
      <c r="I13" s="17">
        <v>2.01059899083798E-2</v>
      </c>
      <c r="J13" s="17">
        <v>5.7381217991230402E-2</v>
      </c>
      <c r="K13" s="17">
        <v>0.144439739165068</v>
      </c>
      <c r="L13" s="17">
        <v>0.12654687976908999</v>
      </c>
      <c r="M13" s="17"/>
      <c r="N13" s="17">
        <v>0.101702077014828</v>
      </c>
      <c r="O13" s="17">
        <v>5.12153620816631E-2</v>
      </c>
      <c r="P13" s="17">
        <v>0.135931976410396</v>
      </c>
      <c r="Q13" s="17">
        <v>6.1444563776629602E-2</v>
      </c>
      <c r="R13" s="17">
        <v>0.193409645613559</v>
      </c>
      <c r="S13" s="17">
        <v>3.5522024293798998E-2</v>
      </c>
      <c r="T13" s="17">
        <v>0.105078825129818</v>
      </c>
      <c r="U13" s="17">
        <v>3.7591816759164398E-2</v>
      </c>
      <c r="V13" s="17">
        <v>5.2626041299497203E-2</v>
      </c>
      <c r="W13" s="17">
        <v>5.8653479033110002E-2</v>
      </c>
      <c r="X13" s="17">
        <v>7.2032379063575902E-2</v>
      </c>
      <c r="Y13" s="17">
        <v>0.137973129716328</v>
      </c>
      <c r="Z13" s="17">
        <v>3.2087676812577702E-2</v>
      </c>
      <c r="AA13" s="17">
        <v>0</v>
      </c>
      <c r="AB13" s="17">
        <v>0.105685554166476</v>
      </c>
      <c r="AC13" s="17">
        <v>0.13323748935555499</v>
      </c>
      <c r="AD13" s="17"/>
      <c r="AE13" s="17">
        <v>5.5456195814025298E-2</v>
      </c>
      <c r="AF13" s="17">
        <v>7.9856554240826993E-2</v>
      </c>
    </row>
    <row r="14" spans="2:32" x14ac:dyDescent="0.5">
      <c r="B14" s="18" t="s">
        <v>76</v>
      </c>
      <c r="C14" s="17">
        <v>2.3252761350664598E-2</v>
      </c>
      <c r="D14" s="17">
        <v>1.9315586253982601E-2</v>
      </c>
      <c r="E14" s="17">
        <v>2.70983961515457E-2</v>
      </c>
      <c r="F14" s="17"/>
      <c r="G14" s="17">
        <v>1.18979396643194E-2</v>
      </c>
      <c r="H14" s="17">
        <v>0</v>
      </c>
      <c r="I14" s="17">
        <v>2.1341964111384101E-2</v>
      </c>
      <c r="J14" s="17">
        <v>3.2014830062774301E-2</v>
      </c>
      <c r="K14" s="17">
        <v>9.6659306440735407E-3</v>
      </c>
      <c r="L14" s="17">
        <v>4.5401775436743098E-2</v>
      </c>
      <c r="M14" s="17"/>
      <c r="N14" s="17">
        <v>1.5944397212466901E-2</v>
      </c>
      <c r="O14" s="17">
        <v>3.54731884934689E-2</v>
      </c>
      <c r="P14" s="17">
        <v>4.1380640512420297E-2</v>
      </c>
      <c r="Q14" s="17">
        <v>0</v>
      </c>
      <c r="R14" s="17">
        <v>0</v>
      </c>
      <c r="S14" s="17">
        <v>0</v>
      </c>
      <c r="T14" s="17">
        <v>2.2721543868071001E-2</v>
      </c>
      <c r="U14" s="17">
        <v>4.3686149282720299E-2</v>
      </c>
      <c r="V14" s="17">
        <v>2.64999566587262E-2</v>
      </c>
      <c r="W14" s="17">
        <v>2.8770009577821401E-2</v>
      </c>
      <c r="X14" s="17">
        <v>0</v>
      </c>
      <c r="Y14" s="17">
        <v>0</v>
      </c>
      <c r="Z14" s="17">
        <v>3.2087676812577702E-2</v>
      </c>
      <c r="AA14" s="17">
        <v>3.08808445256065E-2</v>
      </c>
      <c r="AB14" s="17">
        <v>0</v>
      </c>
      <c r="AC14" s="17">
        <v>0</v>
      </c>
      <c r="AD14" s="17"/>
      <c r="AE14" s="17">
        <v>1.7444344334392702E-2</v>
      </c>
      <c r="AF14" s="17">
        <v>2.5899099816593399E-2</v>
      </c>
    </row>
    <row r="15" spans="2:32" x14ac:dyDescent="0.5">
      <c r="B15" s="18" t="s">
        <v>97</v>
      </c>
      <c r="C15" s="21">
        <v>0.71385967183416499</v>
      </c>
      <c r="D15" s="21">
        <v>0.71161644640852695</v>
      </c>
      <c r="E15" s="21">
        <v>0.71494290186972498</v>
      </c>
      <c r="F15" s="21"/>
      <c r="G15" s="21">
        <v>0.83639088053183697</v>
      </c>
      <c r="H15" s="21">
        <v>0.86418878498307905</v>
      </c>
      <c r="I15" s="21">
        <v>0.74368463395149398</v>
      </c>
      <c r="J15" s="21">
        <v>0.694626331084927</v>
      </c>
      <c r="K15" s="21">
        <v>0.68692302013740603</v>
      </c>
      <c r="L15" s="21">
        <v>0.60042954180692598</v>
      </c>
      <c r="M15" s="21"/>
      <c r="N15" s="21">
        <v>0.69344090682743698</v>
      </c>
      <c r="O15" s="21">
        <v>0.72615686361727605</v>
      </c>
      <c r="P15" s="21">
        <v>0.63471693762702897</v>
      </c>
      <c r="Q15" s="21">
        <v>0.69255328953477102</v>
      </c>
      <c r="R15" s="21">
        <v>0.49646282876241299</v>
      </c>
      <c r="S15" s="21">
        <v>0.69796466264022305</v>
      </c>
      <c r="T15" s="21">
        <v>0.61782636946256597</v>
      </c>
      <c r="U15" s="21">
        <v>0.63390400975690397</v>
      </c>
      <c r="V15" s="21">
        <v>0.68340631091901605</v>
      </c>
      <c r="W15" s="21">
        <v>0.74160990977270702</v>
      </c>
      <c r="X15" s="21">
        <v>0.80565256295048204</v>
      </c>
      <c r="Y15" s="21">
        <v>0.78598015707101698</v>
      </c>
      <c r="Z15" s="21">
        <v>0.77527892706217205</v>
      </c>
      <c r="AA15" s="21">
        <v>0.90600809792944004</v>
      </c>
      <c r="AB15" s="21">
        <v>0.67805717620723904</v>
      </c>
      <c r="AC15" s="21">
        <v>0.73801374869161496</v>
      </c>
      <c r="AD15" s="21"/>
      <c r="AE15" s="21">
        <v>0.71863905409412399</v>
      </c>
      <c r="AF15" s="21">
        <v>0.71168216579724097</v>
      </c>
    </row>
    <row r="16" spans="2:32" x14ac:dyDescent="0.5">
      <c r="B16" s="18" t="s">
        <v>98</v>
      </c>
      <c r="C16" s="21">
        <v>0.136855118506433</v>
      </c>
      <c r="D16" s="21">
        <v>0.142139315355196</v>
      </c>
      <c r="E16" s="21">
        <v>0.13231567189045301</v>
      </c>
      <c r="F16" s="21"/>
      <c r="G16" s="21">
        <v>3.4683671649191401E-2</v>
      </c>
      <c r="H16" s="21">
        <v>5.3055831486472603E-2</v>
      </c>
      <c r="I16" s="21">
        <v>0.10223682387878701</v>
      </c>
      <c r="J16" s="21">
        <v>0.141242136610116</v>
      </c>
      <c r="K16" s="21">
        <v>0.17181847266175199</v>
      </c>
      <c r="L16" s="21">
        <v>0.211791428173634</v>
      </c>
      <c r="M16" s="21"/>
      <c r="N16" s="21">
        <v>0.139274477537941</v>
      </c>
      <c r="O16" s="21">
        <v>0.12666971838236399</v>
      </c>
      <c r="P16" s="21">
        <v>0.22883822582733601</v>
      </c>
      <c r="Q16" s="21">
        <v>0.14846623478752199</v>
      </c>
      <c r="R16" s="21">
        <v>0.193409645613559</v>
      </c>
      <c r="S16" s="21">
        <v>0.15188684219969401</v>
      </c>
      <c r="T16" s="21">
        <v>0.227322153821617</v>
      </c>
      <c r="U16" s="21">
        <v>0.13829337278636999</v>
      </c>
      <c r="V16" s="21">
        <v>0.12500258265574901</v>
      </c>
      <c r="W16" s="21">
        <v>0.11559937615367701</v>
      </c>
      <c r="X16" s="21">
        <v>7.2032379063575902E-2</v>
      </c>
      <c r="Y16" s="21">
        <v>0.137973129716328</v>
      </c>
      <c r="Z16" s="21">
        <v>0.121563155621466</v>
      </c>
      <c r="AA16" s="21">
        <v>6.3111057544953802E-2</v>
      </c>
      <c r="AB16" s="21">
        <v>0.13597526595161</v>
      </c>
      <c r="AC16" s="21">
        <v>0.16745020772373001</v>
      </c>
      <c r="AD16" s="21"/>
      <c r="AE16" s="21">
        <v>0.134984578344753</v>
      </c>
      <c r="AF16" s="21">
        <v>0.13770734422783901</v>
      </c>
    </row>
    <row r="17" spans="2:32" x14ac:dyDescent="0.5">
      <c r="B17" s="18" t="s">
        <v>99</v>
      </c>
      <c r="C17" s="22">
        <v>0.57700455332773204</v>
      </c>
      <c r="D17" s="22">
        <v>0.56947713105333098</v>
      </c>
      <c r="E17" s="22">
        <v>0.58262722997927197</v>
      </c>
      <c r="F17" s="22"/>
      <c r="G17" s="22">
        <v>0.80170720888264502</v>
      </c>
      <c r="H17" s="22">
        <v>0.81113295349660597</v>
      </c>
      <c r="I17" s="22">
        <v>0.64144781007270701</v>
      </c>
      <c r="J17" s="22">
        <v>0.55338419447481102</v>
      </c>
      <c r="K17" s="22">
        <v>0.51510454747565404</v>
      </c>
      <c r="L17" s="22">
        <v>0.38863811363329098</v>
      </c>
      <c r="M17" s="22"/>
      <c r="N17" s="22">
        <v>0.554166429289496</v>
      </c>
      <c r="O17" s="22">
        <v>0.59948714523491198</v>
      </c>
      <c r="P17" s="22">
        <v>0.40587871179969298</v>
      </c>
      <c r="Q17" s="22">
        <v>0.54408705474724905</v>
      </c>
      <c r="R17" s="22">
        <v>0.30305318314885499</v>
      </c>
      <c r="S17" s="22">
        <v>0.54607782044052999</v>
      </c>
      <c r="T17" s="22">
        <v>0.39050421564095</v>
      </c>
      <c r="U17" s="22">
        <v>0.49561063697053398</v>
      </c>
      <c r="V17" s="22">
        <v>0.55840372826326701</v>
      </c>
      <c r="W17" s="22">
        <v>0.62601053361903003</v>
      </c>
      <c r="X17" s="22">
        <v>0.73362018388690597</v>
      </c>
      <c r="Y17" s="22">
        <v>0.64800702735468896</v>
      </c>
      <c r="Z17" s="22">
        <v>0.65371577144070503</v>
      </c>
      <c r="AA17" s="22">
        <v>0.84289704038448598</v>
      </c>
      <c r="AB17" s="22">
        <v>0.54208191025562902</v>
      </c>
      <c r="AC17" s="22">
        <v>0.57056354096788497</v>
      </c>
      <c r="AD17" s="22"/>
      <c r="AE17" s="22">
        <v>0.58365447574937102</v>
      </c>
      <c r="AF17" s="22">
        <v>0.57397482156940205</v>
      </c>
    </row>
    <row r="18" spans="2:32" x14ac:dyDescent="0.5">
      <c r="B18" s="16"/>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AF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198</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92</v>
      </c>
      <c r="C9" s="17">
        <v>0.115208999403301</v>
      </c>
      <c r="D9" s="17">
        <v>0.147467797438155</v>
      </c>
      <c r="E9" s="17">
        <v>8.4831523290472402E-2</v>
      </c>
      <c r="F9" s="17"/>
      <c r="G9" s="17">
        <v>0.170983635276683</v>
      </c>
      <c r="H9" s="17">
        <v>0.122901466438949</v>
      </c>
      <c r="I9" s="17">
        <v>0.18654333338565901</v>
      </c>
      <c r="J9" s="17">
        <v>0.156046410289918</v>
      </c>
      <c r="K9" s="17">
        <v>9.9395563794275693E-2</v>
      </c>
      <c r="L9" s="17">
        <v>3.6981401437722897E-2</v>
      </c>
      <c r="M9" s="17"/>
      <c r="N9" s="17">
        <v>9.8982056947146305E-2</v>
      </c>
      <c r="O9" s="17">
        <v>9.9030916733452198E-2</v>
      </c>
      <c r="P9" s="17">
        <v>0.122269441241319</v>
      </c>
      <c r="Q9" s="17">
        <v>0.12637324848293599</v>
      </c>
      <c r="R9" s="17">
        <v>0.109532771227159</v>
      </c>
      <c r="S9" s="17">
        <v>0.150242648269517</v>
      </c>
      <c r="T9" s="17">
        <v>9.9709819933217106E-2</v>
      </c>
      <c r="U9" s="17">
        <v>0</v>
      </c>
      <c r="V9" s="17">
        <v>8.23781444756954E-2</v>
      </c>
      <c r="W9" s="17">
        <v>0.12635250539704401</v>
      </c>
      <c r="X9" s="17">
        <v>0.13610138075766401</v>
      </c>
      <c r="Y9" s="17">
        <v>0.15816025192698699</v>
      </c>
      <c r="Z9" s="17">
        <v>0.14381302970097701</v>
      </c>
      <c r="AA9" s="17">
        <v>0.22878659600948301</v>
      </c>
      <c r="AB9" s="17">
        <v>0.10338277891064</v>
      </c>
      <c r="AC9" s="17">
        <v>0.191628994662704</v>
      </c>
      <c r="AD9" s="17"/>
      <c r="AE9" s="17">
        <v>0.15431175657938601</v>
      </c>
      <c r="AF9" s="17">
        <v>9.7393623863105197E-2</v>
      </c>
    </row>
    <row r="10" spans="2:32" x14ac:dyDescent="0.5">
      <c r="B10" s="18" t="s">
        <v>93</v>
      </c>
      <c r="C10" s="17">
        <v>0.223195133800902</v>
      </c>
      <c r="D10" s="17">
        <v>0.24735557152889001</v>
      </c>
      <c r="E10" s="17">
        <v>0.19918569936017799</v>
      </c>
      <c r="F10" s="17"/>
      <c r="G10" s="17">
        <v>0.37304452410709599</v>
      </c>
      <c r="H10" s="17">
        <v>0.33490452828290601</v>
      </c>
      <c r="I10" s="17">
        <v>0.28284832642485902</v>
      </c>
      <c r="J10" s="17">
        <v>0.187573387028141</v>
      </c>
      <c r="K10" s="17">
        <v>0.18565066295465199</v>
      </c>
      <c r="L10" s="17">
        <v>0.123506552429395</v>
      </c>
      <c r="M10" s="17"/>
      <c r="N10" s="17">
        <v>0.29160925080463601</v>
      </c>
      <c r="O10" s="17">
        <v>0.22757522909633701</v>
      </c>
      <c r="P10" s="17">
        <v>0.123030185383392</v>
      </c>
      <c r="Q10" s="17">
        <v>0.165425306709824</v>
      </c>
      <c r="R10" s="17">
        <v>0.19841264615342399</v>
      </c>
      <c r="S10" s="17">
        <v>0.26567182380538301</v>
      </c>
      <c r="T10" s="17">
        <v>0.18570687812152201</v>
      </c>
      <c r="U10" s="17">
        <v>0.134419311046545</v>
      </c>
      <c r="V10" s="17">
        <v>0.27004598830633098</v>
      </c>
      <c r="W10" s="17">
        <v>0.214880728840778</v>
      </c>
      <c r="X10" s="17">
        <v>0.221514984276941</v>
      </c>
      <c r="Y10" s="17">
        <v>0.39079674661706598</v>
      </c>
      <c r="Z10" s="17">
        <v>0.12742787168035</v>
      </c>
      <c r="AA10" s="17">
        <v>0.35035898625096801</v>
      </c>
      <c r="AB10" s="17">
        <v>0.193744484925397</v>
      </c>
      <c r="AC10" s="17">
        <v>0.14109747796986899</v>
      </c>
      <c r="AD10" s="17"/>
      <c r="AE10" s="17">
        <v>0.26600114988675999</v>
      </c>
      <c r="AF10" s="17">
        <v>0.203692538408073</v>
      </c>
    </row>
    <row r="11" spans="2:32" ht="28.7" x14ac:dyDescent="0.5">
      <c r="B11" s="18" t="s">
        <v>187</v>
      </c>
      <c r="C11" s="17">
        <v>0.21259724141657099</v>
      </c>
      <c r="D11" s="17">
        <v>0.22018447817390399</v>
      </c>
      <c r="E11" s="17">
        <v>0.20613890339028701</v>
      </c>
      <c r="F11" s="17"/>
      <c r="G11" s="17">
        <v>0.181346407704818</v>
      </c>
      <c r="H11" s="17">
        <v>0.23531610053923899</v>
      </c>
      <c r="I11" s="17">
        <v>0.19572159709645401</v>
      </c>
      <c r="J11" s="17">
        <v>0.24996809137735601</v>
      </c>
      <c r="K11" s="17">
        <v>0.18771594873908801</v>
      </c>
      <c r="L11" s="17">
        <v>0.21341412511199601</v>
      </c>
      <c r="M11" s="17"/>
      <c r="N11" s="17">
        <v>0.180736259619412</v>
      </c>
      <c r="O11" s="17">
        <v>0.27402757560699398</v>
      </c>
      <c r="P11" s="17">
        <v>0.14953407930256801</v>
      </c>
      <c r="Q11" s="17">
        <v>0.24612043926065899</v>
      </c>
      <c r="R11" s="17">
        <v>0.183466648278727</v>
      </c>
      <c r="S11" s="17">
        <v>0.19296608157855999</v>
      </c>
      <c r="T11" s="17">
        <v>0.217563628619169</v>
      </c>
      <c r="U11" s="17">
        <v>0.22589581410976101</v>
      </c>
      <c r="V11" s="17">
        <v>0.24895029946744399</v>
      </c>
      <c r="W11" s="17">
        <v>0.20013529433723501</v>
      </c>
      <c r="X11" s="17">
        <v>0.21998961577600601</v>
      </c>
      <c r="Y11" s="17">
        <v>7.4842093385013797E-2</v>
      </c>
      <c r="Z11" s="17">
        <v>0.19606352869153401</v>
      </c>
      <c r="AA11" s="17">
        <v>0.105106271972336</v>
      </c>
      <c r="AB11" s="17">
        <v>0.23646194249264499</v>
      </c>
      <c r="AC11" s="17">
        <v>0.198530119258223</v>
      </c>
      <c r="AD11" s="17"/>
      <c r="AE11" s="17">
        <v>0.19742506943767499</v>
      </c>
      <c r="AF11" s="17">
        <v>0.219509744807247</v>
      </c>
    </row>
    <row r="12" spans="2:32" x14ac:dyDescent="0.5">
      <c r="B12" s="18" t="s">
        <v>95</v>
      </c>
      <c r="C12" s="17">
        <v>0.154584962060652</v>
      </c>
      <c r="D12" s="17">
        <v>0.15573015033455601</v>
      </c>
      <c r="E12" s="17">
        <v>0.152127737409504</v>
      </c>
      <c r="F12" s="17"/>
      <c r="G12" s="17">
        <v>0.14349491984943</v>
      </c>
      <c r="H12" s="17">
        <v>0.170796076437567</v>
      </c>
      <c r="I12" s="17">
        <v>0.15364928574055101</v>
      </c>
      <c r="J12" s="17">
        <v>0.15559398344184799</v>
      </c>
      <c r="K12" s="17">
        <v>0.16313976864586599</v>
      </c>
      <c r="L12" s="17">
        <v>0.14298370807289801</v>
      </c>
      <c r="M12" s="17"/>
      <c r="N12" s="17">
        <v>0.140936423341818</v>
      </c>
      <c r="O12" s="17">
        <v>0.150358604341983</v>
      </c>
      <c r="P12" s="17">
        <v>9.2601882701239993E-2</v>
      </c>
      <c r="Q12" s="17">
        <v>6.2033494362405503E-2</v>
      </c>
      <c r="R12" s="17">
        <v>0.30235034030675201</v>
      </c>
      <c r="S12" s="17">
        <v>0.20427492978068401</v>
      </c>
      <c r="T12" s="17">
        <v>0.166219819989016</v>
      </c>
      <c r="U12" s="17">
        <v>0.141067376914116</v>
      </c>
      <c r="V12" s="17">
        <v>0.133622761875685</v>
      </c>
      <c r="W12" s="17">
        <v>0.215463841840352</v>
      </c>
      <c r="X12" s="17">
        <v>9.2925047444252507E-2</v>
      </c>
      <c r="Y12" s="17">
        <v>7.6046713212655506E-2</v>
      </c>
      <c r="Z12" s="17">
        <v>0.121786789322044</v>
      </c>
      <c r="AA12" s="17">
        <v>0.19268008815093601</v>
      </c>
      <c r="AB12" s="17">
        <v>0.15737082577403499</v>
      </c>
      <c r="AC12" s="17">
        <v>9.4761321391787501E-2</v>
      </c>
      <c r="AD12" s="17"/>
      <c r="AE12" s="17">
        <v>0.17480833901499901</v>
      </c>
      <c r="AF12" s="17">
        <v>0.14537110909600801</v>
      </c>
    </row>
    <row r="13" spans="2:32" x14ac:dyDescent="0.5">
      <c r="B13" s="18" t="s">
        <v>96</v>
      </c>
      <c r="C13" s="17">
        <v>0.23533476187233399</v>
      </c>
      <c r="D13" s="17">
        <v>0.178842069949601</v>
      </c>
      <c r="E13" s="17">
        <v>0.29015021070630997</v>
      </c>
      <c r="F13" s="17"/>
      <c r="G13" s="17">
        <v>0.10710863185076</v>
      </c>
      <c r="H13" s="17">
        <v>0.116892996131189</v>
      </c>
      <c r="I13" s="17">
        <v>0.133345038286485</v>
      </c>
      <c r="J13" s="17">
        <v>0.200372809192676</v>
      </c>
      <c r="K13" s="17">
        <v>0.28589566790885101</v>
      </c>
      <c r="L13" s="17">
        <v>0.39090511314471499</v>
      </c>
      <c r="M13" s="17"/>
      <c r="N13" s="17">
        <v>0.20984602101575001</v>
      </c>
      <c r="O13" s="17">
        <v>0.19810902163565</v>
      </c>
      <c r="P13" s="17">
        <v>0.39079865844450301</v>
      </c>
      <c r="Q13" s="17">
        <v>0.36634685164271502</v>
      </c>
      <c r="R13" s="17">
        <v>0.20623759403393799</v>
      </c>
      <c r="S13" s="17">
        <v>0.18684451656585599</v>
      </c>
      <c r="T13" s="17">
        <v>0.31997847496563903</v>
      </c>
      <c r="U13" s="17">
        <v>0.36252076400600503</v>
      </c>
      <c r="V13" s="17">
        <v>0.21357853910584701</v>
      </c>
      <c r="W13" s="17">
        <v>0.19615923248994699</v>
      </c>
      <c r="X13" s="17">
        <v>0.222349753248792</v>
      </c>
      <c r="Y13" s="17">
        <v>0.137973129716328</v>
      </c>
      <c r="Z13" s="17">
        <v>0.35846353041249002</v>
      </c>
      <c r="AA13" s="17">
        <v>9.2187213090670503E-2</v>
      </c>
      <c r="AB13" s="17">
        <v>0.206460582809701</v>
      </c>
      <c r="AC13" s="17">
        <v>0.313576497729815</v>
      </c>
      <c r="AD13" s="17"/>
      <c r="AE13" s="17">
        <v>0.16651411760016199</v>
      </c>
      <c r="AF13" s="17">
        <v>0.26668972789444501</v>
      </c>
    </row>
    <row r="14" spans="2:32" x14ac:dyDescent="0.5">
      <c r="B14" s="18" t="s">
        <v>76</v>
      </c>
      <c r="C14" s="17">
        <v>5.9078901446239201E-2</v>
      </c>
      <c r="D14" s="17">
        <v>5.0419932574893703E-2</v>
      </c>
      <c r="E14" s="17">
        <v>6.75659258432489E-2</v>
      </c>
      <c r="F14" s="17"/>
      <c r="G14" s="17">
        <v>2.4021881211212799E-2</v>
      </c>
      <c r="H14" s="17">
        <v>1.91888321701493E-2</v>
      </c>
      <c r="I14" s="17">
        <v>4.7892419065992002E-2</v>
      </c>
      <c r="J14" s="17">
        <v>5.0445318670060801E-2</v>
      </c>
      <c r="K14" s="17">
        <v>7.8202387957266598E-2</v>
      </c>
      <c r="L14" s="17">
        <v>9.2209099803273603E-2</v>
      </c>
      <c r="M14" s="17"/>
      <c r="N14" s="17">
        <v>7.7889988271238206E-2</v>
      </c>
      <c r="O14" s="17">
        <v>5.0898652585584403E-2</v>
      </c>
      <c r="P14" s="17">
        <v>0.121765752926979</v>
      </c>
      <c r="Q14" s="17">
        <v>3.3700659541460301E-2</v>
      </c>
      <c r="R14" s="17">
        <v>0</v>
      </c>
      <c r="S14" s="17">
        <v>0</v>
      </c>
      <c r="T14" s="17">
        <v>1.08213783714364E-2</v>
      </c>
      <c r="U14" s="17">
        <v>0.13609673392357399</v>
      </c>
      <c r="V14" s="17">
        <v>5.14242667689968E-2</v>
      </c>
      <c r="W14" s="17">
        <v>4.7008397094644799E-2</v>
      </c>
      <c r="X14" s="17">
        <v>0.107119218496345</v>
      </c>
      <c r="Y14" s="17">
        <v>0.16218106514194899</v>
      </c>
      <c r="Z14" s="17">
        <v>5.2445250192605701E-2</v>
      </c>
      <c r="AA14" s="17">
        <v>3.08808445256065E-2</v>
      </c>
      <c r="AB14" s="17">
        <v>0.10257938508758201</v>
      </c>
      <c r="AC14" s="17">
        <v>6.0405588987601698E-2</v>
      </c>
      <c r="AD14" s="17"/>
      <c r="AE14" s="17">
        <v>4.0939567481017403E-2</v>
      </c>
      <c r="AF14" s="17">
        <v>6.7343255931122004E-2</v>
      </c>
    </row>
    <row r="15" spans="2:32" x14ac:dyDescent="0.5">
      <c r="B15" s="18" t="s">
        <v>97</v>
      </c>
      <c r="C15" s="21">
        <v>0.33840413320420298</v>
      </c>
      <c r="D15" s="21">
        <v>0.39482336896704501</v>
      </c>
      <c r="E15" s="21">
        <v>0.28401722265064999</v>
      </c>
      <c r="F15" s="21"/>
      <c r="G15" s="21">
        <v>0.54402815938377902</v>
      </c>
      <c r="H15" s="21">
        <v>0.45780599472185401</v>
      </c>
      <c r="I15" s="21">
        <v>0.469391659810518</v>
      </c>
      <c r="J15" s="21">
        <v>0.34361979731805897</v>
      </c>
      <c r="K15" s="21">
        <v>0.28504622674892799</v>
      </c>
      <c r="L15" s="21">
        <v>0.16048795386711801</v>
      </c>
      <c r="M15" s="21"/>
      <c r="N15" s="21">
        <v>0.39059130775178202</v>
      </c>
      <c r="O15" s="21">
        <v>0.32660614582978897</v>
      </c>
      <c r="P15" s="21">
        <v>0.24529962662471</v>
      </c>
      <c r="Q15" s="21">
        <v>0.29179855519275999</v>
      </c>
      <c r="R15" s="21">
        <v>0.30794541738058301</v>
      </c>
      <c r="S15" s="21">
        <v>0.41591447207490001</v>
      </c>
      <c r="T15" s="21">
        <v>0.28541669805473902</v>
      </c>
      <c r="U15" s="21">
        <v>0.134419311046545</v>
      </c>
      <c r="V15" s="21">
        <v>0.352424132782027</v>
      </c>
      <c r="W15" s="21">
        <v>0.34123323423782098</v>
      </c>
      <c r="X15" s="21">
        <v>0.35761636503460398</v>
      </c>
      <c r="Y15" s="21">
        <v>0.548956998544053</v>
      </c>
      <c r="Z15" s="21">
        <v>0.27124090138132601</v>
      </c>
      <c r="AA15" s="21">
        <v>0.57914558226045099</v>
      </c>
      <c r="AB15" s="21">
        <v>0.29712726383603699</v>
      </c>
      <c r="AC15" s="21">
        <v>0.33272647263257299</v>
      </c>
      <c r="AD15" s="21"/>
      <c r="AE15" s="21">
        <v>0.420312906466146</v>
      </c>
      <c r="AF15" s="21">
        <v>0.30108616227117901</v>
      </c>
    </row>
    <row r="16" spans="2:32" x14ac:dyDescent="0.5">
      <c r="B16" s="18" t="s">
        <v>98</v>
      </c>
      <c r="C16" s="21">
        <v>0.38991972393298602</v>
      </c>
      <c r="D16" s="21">
        <v>0.33457222028415701</v>
      </c>
      <c r="E16" s="21">
        <v>0.442277948115814</v>
      </c>
      <c r="F16" s="21"/>
      <c r="G16" s="21">
        <v>0.25060355170019</v>
      </c>
      <c r="H16" s="21">
        <v>0.28768907256875698</v>
      </c>
      <c r="I16" s="21">
        <v>0.28699432402703601</v>
      </c>
      <c r="J16" s="21">
        <v>0.35596679263452402</v>
      </c>
      <c r="K16" s="21">
        <v>0.449035436554717</v>
      </c>
      <c r="L16" s="21">
        <v>0.53388882121761305</v>
      </c>
      <c r="M16" s="21"/>
      <c r="N16" s="21">
        <v>0.350782444357568</v>
      </c>
      <c r="O16" s="21">
        <v>0.34846762597763198</v>
      </c>
      <c r="P16" s="21">
        <v>0.48340054114574299</v>
      </c>
      <c r="Q16" s="21">
        <v>0.42838034600511998</v>
      </c>
      <c r="R16" s="21">
        <v>0.50858793434069005</v>
      </c>
      <c r="S16" s="21">
        <v>0.39111944634654</v>
      </c>
      <c r="T16" s="21">
        <v>0.486198294954655</v>
      </c>
      <c r="U16" s="21">
        <v>0.50358814092012005</v>
      </c>
      <c r="V16" s="21">
        <v>0.34720130098153201</v>
      </c>
      <c r="W16" s="21">
        <v>0.41162307433029899</v>
      </c>
      <c r="X16" s="21">
        <v>0.31527480069304498</v>
      </c>
      <c r="Y16" s="21">
        <v>0.21401984292898399</v>
      </c>
      <c r="Z16" s="21">
        <v>0.48025031973453403</v>
      </c>
      <c r="AA16" s="21">
        <v>0.28486730124160697</v>
      </c>
      <c r="AB16" s="21">
        <v>0.36383140858373603</v>
      </c>
      <c r="AC16" s="21">
        <v>0.408337819121602</v>
      </c>
      <c r="AD16" s="21"/>
      <c r="AE16" s="21">
        <v>0.34132245661516197</v>
      </c>
      <c r="AF16" s="21">
        <v>0.41206083699045198</v>
      </c>
    </row>
    <row r="17" spans="2:32" x14ac:dyDescent="0.5">
      <c r="B17" s="18" t="s">
        <v>99</v>
      </c>
      <c r="C17" s="22">
        <v>-5.1515590728782999E-2</v>
      </c>
      <c r="D17" s="22">
        <v>6.02511486828885E-2</v>
      </c>
      <c r="E17" s="22">
        <v>-0.15826072546516401</v>
      </c>
      <c r="F17" s="22"/>
      <c r="G17" s="22">
        <v>0.29342460768358902</v>
      </c>
      <c r="H17" s="22">
        <v>0.17011692215309801</v>
      </c>
      <c r="I17" s="22">
        <v>0.182397335783482</v>
      </c>
      <c r="J17" s="22">
        <v>-1.23469953164653E-2</v>
      </c>
      <c r="K17" s="22">
        <v>-0.16398920980578899</v>
      </c>
      <c r="L17" s="22">
        <v>-0.37340086735049499</v>
      </c>
      <c r="M17" s="22"/>
      <c r="N17" s="22">
        <v>3.98088633942138E-2</v>
      </c>
      <c r="O17" s="22">
        <v>-2.1861480147843299E-2</v>
      </c>
      <c r="P17" s="22">
        <v>-0.23810091452103299</v>
      </c>
      <c r="Q17" s="22">
        <v>-0.13658179081235999</v>
      </c>
      <c r="R17" s="22">
        <v>-0.20064251696010699</v>
      </c>
      <c r="S17" s="22">
        <v>2.4795025728359801E-2</v>
      </c>
      <c r="T17" s="22">
        <v>-0.20078159689991601</v>
      </c>
      <c r="U17" s="22">
        <v>-0.36916882987357602</v>
      </c>
      <c r="V17" s="22">
        <v>5.22283180049432E-3</v>
      </c>
      <c r="W17" s="22">
        <v>-7.0389840092478104E-2</v>
      </c>
      <c r="X17" s="22">
        <v>4.2341564341559702E-2</v>
      </c>
      <c r="Y17" s="22">
        <v>0.33493715561506998</v>
      </c>
      <c r="Z17" s="22">
        <v>-0.20900941835320799</v>
      </c>
      <c r="AA17" s="22">
        <v>0.29427828101884401</v>
      </c>
      <c r="AB17" s="22">
        <v>-6.6704144747698896E-2</v>
      </c>
      <c r="AC17" s="22">
        <v>-7.5611346489029493E-2</v>
      </c>
      <c r="AD17" s="22"/>
      <c r="AE17" s="22">
        <v>7.8990449850984398E-2</v>
      </c>
      <c r="AF17" s="22">
        <v>-0.110974674719274</v>
      </c>
    </row>
    <row r="18" spans="2:32" x14ac:dyDescent="0.5">
      <c r="B18" s="16"/>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F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199</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92</v>
      </c>
      <c r="C9" s="17">
        <v>5.9103885038470999E-2</v>
      </c>
      <c r="D9" s="17">
        <v>7.3134445702290898E-2</v>
      </c>
      <c r="E9" s="17">
        <v>4.3989160907912099E-2</v>
      </c>
      <c r="F9" s="17"/>
      <c r="G9" s="17">
        <v>9.6880630397760598E-2</v>
      </c>
      <c r="H9" s="17">
        <v>7.0661718502559007E-2</v>
      </c>
      <c r="I9" s="17">
        <v>0.113011782000644</v>
      </c>
      <c r="J9" s="17">
        <v>5.3972509613221302E-2</v>
      </c>
      <c r="K9" s="17">
        <v>3.2825599369374299E-2</v>
      </c>
      <c r="L9" s="17">
        <v>3.0764515710724E-2</v>
      </c>
      <c r="M9" s="17"/>
      <c r="N9" s="17">
        <v>3.1792430521533403E-2</v>
      </c>
      <c r="O9" s="17">
        <v>6.59664536160606E-2</v>
      </c>
      <c r="P9" s="17">
        <v>0.121105393798756</v>
      </c>
      <c r="Q9" s="17">
        <v>6.0387928995865599E-2</v>
      </c>
      <c r="R9" s="17">
        <v>0.109532771227159</v>
      </c>
      <c r="S9" s="17">
        <v>4.0431946195315399E-2</v>
      </c>
      <c r="T9" s="17">
        <v>2.5341649461642302E-2</v>
      </c>
      <c r="U9" s="17">
        <v>4.8724435358132902E-2</v>
      </c>
      <c r="V9" s="17">
        <v>5.5557244357014701E-2</v>
      </c>
      <c r="W9" s="17">
        <v>6.4949601026481604E-2</v>
      </c>
      <c r="X9" s="17">
        <v>6.1510004480562798E-2</v>
      </c>
      <c r="Y9" s="17">
        <v>8.4418386220739897E-2</v>
      </c>
      <c r="Z9" s="17">
        <v>3.5071741201580901E-2</v>
      </c>
      <c r="AA9" s="17">
        <v>0.13092910399220001</v>
      </c>
      <c r="AB9" s="17">
        <v>3.4215648351725303E-2</v>
      </c>
      <c r="AC9" s="17">
        <v>0.113484986059461</v>
      </c>
      <c r="AD9" s="17"/>
      <c r="AE9" s="17">
        <v>7.5743529838863705E-2</v>
      </c>
      <c r="AF9" s="17">
        <v>5.1522795049354697E-2</v>
      </c>
    </row>
    <row r="10" spans="2:32" x14ac:dyDescent="0.5">
      <c r="B10" s="18" t="s">
        <v>93</v>
      </c>
      <c r="C10" s="17">
        <v>9.8809372671322407E-2</v>
      </c>
      <c r="D10" s="17">
        <v>0.117229975393154</v>
      </c>
      <c r="E10" s="17">
        <v>8.1585245996776204E-2</v>
      </c>
      <c r="F10" s="17"/>
      <c r="G10" s="17">
        <v>0.116448304436407</v>
      </c>
      <c r="H10" s="17">
        <v>0.13937808930800299</v>
      </c>
      <c r="I10" s="17">
        <v>0.149592373776642</v>
      </c>
      <c r="J10" s="17">
        <v>0.113275884582957</v>
      </c>
      <c r="K10" s="17">
        <v>7.5966336510611202E-2</v>
      </c>
      <c r="L10" s="17">
        <v>4.7680255369615197E-2</v>
      </c>
      <c r="M10" s="17"/>
      <c r="N10" s="17">
        <v>0.12273884046107</v>
      </c>
      <c r="O10" s="17">
        <v>8.8611491025176903E-2</v>
      </c>
      <c r="P10" s="17">
        <v>3.8036159150826698E-2</v>
      </c>
      <c r="Q10" s="17">
        <v>3.17987457748257E-2</v>
      </c>
      <c r="R10" s="17">
        <v>9.1061983169710106E-2</v>
      </c>
      <c r="S10" s="17">
        <v>0.14660729170579101</v>
      </c>
      <c r="T10" s="17">
        <v>9.7186630644734304E-2</v>
      </c>
      <c r="U10" s="17">
        <v>8.8104444303918394E-2</v>
      </c>
      <c r="V10" s="17">
        <v>0.110910052810411</v>
      </c>
      <c r="W10" s="17">
        <v>0.110661624337359</v>
      </c>
      <c r="X10" s="17">
        <v>7.3339275983230603E-2</v>
      </c>
      <c r="Y10" s="17">
        <v>0.14503327807081901</v>
      </c>
      <c r="Z10" s="17">
        <v>6.9472143168329101E-2</v>
      </c>
      <c r="AA10" s="17">
        <v>0.14412384974825301</v>
      </c>
      <c r="AB10" s="17">
        <v>7.3985995825044795E-2</v>
      </c>
      <c r="AC10" s="17">
        <v>0.11905789883771201</v>
      </c>
      <c r="AD10" s="17"/>
      <c r="AE10" s="17">
        <v>0.126505009509361</v>
      </c>
      <c r="AF10" s="17">
        <v>8.6191127649043006E-2</v>
      </c>
    </row>
    <row r="11" spans="2:32" ht="28.7" x14ac:dyDescent="0.5">
      <c r="B11" s="18" t="s">
        <v>187</v>
      </c>
      <c r="C11" s="17">
        <v>0.130065666093859</v>
      </c>
      <c r="D11" s="17">
        <v>0.135902820615938</v>
      </c>
      <c r="E11" s="17">
        <v>0.124973079277759</v>
      </c>
      <c r="F11" s="17"/>
      <c r="G11" s="17">
        <v>0.243948342828468</v>
      </c>
      <c r="H11" s="17">
        <v>0.15996977387552799</v>
      </c>
      <c r="I11" s="17">
        <v>0.13530385380320301</v>
      </c>
      <c r="J11" s="17">
        <v>0.161466539709548</v>
      </c>
      <c r="K11" s="17">
        <v>5.9665921845408601E-2</v>
      </c>
      <c r="L11" s="17">
        <v>0.10077126297717</v>
      </c>
      <c r="M11" s="17"/>
      <c r="N11" s="17">
        <v>0.13808931381102499</v>
      </c>
      <c r="O11" s="17">
        <v>0.135576745968644</v>
      </c>
      <c r="P11" s="17">
        <v>6.3038917551047693E-2</v>
      </c>
      <c r="Q11" s="17">
        <v>0.12621956422707201</v>
      </c>
      <c r="R11" s="17">
        <v>0.101755585909883</v>
      </c>
      <c r="S11" s="17">
        <v>4.76820768450529E-2</v>
      </c>
      <c r="T11" s="17">
        <v>9.7784735203403902E-2</v>
      </c>
      <c r="U11" s="17">
        <v>0.23677854008723201</v>
      </c>
      <c r="V11" s="17">
        <v>0.17752534702803199</v>
      </c>
      <c r="W11" s="17">
        <v>0.12569432478263001</v>
      </c>
      <c r="X11" s="17">
        <v>9.3664303404945595E-2</v>
      </c>
      <c r="Y11" s="17">
        <v>0.31813025580528698</v>
      </c>
      <c r="Z11" s="17">
        <v>0.18102415584492099</v>
      </c>
      <c r="AA11" s="17">
        <v>0.126608168469864</v>
      </c>
      <c r="AB11" s="17">
        <v>4.5940323891943302E-2</v>
      </c>
      <c r="AC11" s="17">
        <v>0.13151559817351399</v>
      </c>
      <c r="AD11" s="17"/>
      <c r="AE11" s="17">
        <v>0.150639919193677</v>
      </c>
      <c r="AF11" s="17">
        <v>0.12069195252727601</v>
      </c>
    </row>
    <row r="12" spans="2:32" x14ac:dyDescent="0.5">
      <c r="B12" s="18" t="s">
        <v>95</v>
      </c>
      <c r="C12" s="17">
        <v>0.17041064781092199</v>
      </c>
      <c r="D12" s="17">
        <v>0.18077847671953401</v>
      </c>
      <c r="E12" s="17">
        <v>0.159376396130012</v>
      </c>
      <c r="F12" s="17"/>
      <c r="G12" s="17">
        <v>0.22214921405479901</v>
      </c>
      <c r="H12" s="17">
        <v>0.20168344894907</v>
      </c>
      <c r="I12" s="17">
        <v>0.14111253164949</v>
      </c>
      <c r="J12" s="17">
        <v>0.11389841735553299</v>
      </c>
      <c r="K12" s="17">
        <v>0.222932132348901</v>
      </c>
      <c r="L12" s="17">
        <v>0.15071605038098601</v>
      </c>
      <c r="M12" s="17"/>
      <c r="N12" s="17">
        <v>0.16528009746618699</v>
      </c>
      <c r="O12" s="17">
        <v>0.20878319690192701</v>
      </c>
      <c r="P12" s="17">
        <v>0.120288178398297</v>
      </c>
      <c r="Q12" s="17">
        <v>0.18295332228800101</v>
      </c>
      <c r="R12" s="17">
        <v>0.29511746896020302</v>
      </c>
      <c r="S12" s="17">
        <v>0.356224703164367</v>
      </c>
      <c r="T12" s="17">
        <v>0.19716000684384799</v>
      </c>
      <c r="U12" s="17">
        <v>4.7921311607206397E-2</v>
      </c>
      <c r="V12" s="17">
        <v>0.13474807932494201</v>
      </c>
      <c r="W12" s="17">
        <v>0.156198389402637</v>
      </c>
      <c r="X12" s="17">
        <v>0.27564415147122001</v>
      </c>
      <c r="Y12" s="17">
        <v>0</v>
      </c>
      <c r="Z12" s="17">
        <v>7.1598252600400897E-2</v>
      </c>
      <c r="AA12" s="17">
        <v>0.23814460716640601</v>
      </c>
      <c r="AB12" s="17">
        <v>0.19132293296297101</v>
      </c>
      <c r="AC12" s="17">
        <v>7.0130057327098302E-2</v>
      </c>
      <c r="AD12" s="17"/>
      <c r="AE12" s="17">
        <v>0.17020472661251601</v>
      </c>
      <c r="AF12" s="17">
        <v>0.170504466348188</v>
      </c>
    </row>
    <row r="13" spans="2:32" x14ac:dyDescent="0.5">
      <c r="B13" s="18" t="s">
        <v>96</v>
      </c>
      <c r="C13" s="17">
        <v>0.470946552424651</v>
      </c>
      <c r="D13" s="17">
        <v>0.42489890166404098</v>
      </c>
      <c r="E13" s="17">
        <v>0.51665991965143598</v>
      </c>
      <c r="F13" s="17"/>
      <c r="G13" s="17">
        <v>0.28137756857766499</v>
      </c>
      <c r="H13" s="17">
        <v>0.41525110666156201</v>
      </c>
      <c r="I13" s="17">
        <v>0.40081004276064702</v>
      </c>
      <c r="J13" s="17">
        <v>0.50734319306387399</v>
      </c>
      <c r="K13" s="17">
        <v>0.52755834529174805</v>
      </c>
      <c r="L13" s="17">
        <v>0.54411371825950205</v>
      </c>
      <c r="M13" s="17"/>
      <c r="N13" s="17">
        <v>0.45865087187125703</v>
      </c>
      <c r="O13" s="17">
        <v>0.43693694778778303</v>
      </c>
      <c r="P13" s="17">
        <v>0.56136442702312805</v>
      </c>
      <c r="Q13" s="17">
        <v>0.56493977917277505</v>
      </c>
      <c r="R13" s="17">
        <v>0.40253219073304503</v>
      </c>
      <c r="S13" s="17">
        <v>0.336282796315786</v>
      </c>
      <c r="T13" s="17">
        <v>0.51344791190416195</v>
      </c>
      <c r="U13" s="17">
        <v>0.48926880574556297</v>
      </c>
      <c r="V13" s="17">
        <v>0.43050578766519398</v>
      </c>
      <c r="W13" s="17">
        <v>0.48680981722190803</v>
      </c>
      <c r="X13" s="17">
        <v>0.36845808090424498</v>
      </c>
      <c r="Y13" s="17">
        <v>0.290237014761204</v>
      </c>
      <c r="Z13" s="17">
        <v>0.55589480249673395</v>
      </c>
      <c r="AA13" s="17">
        <v>0.329313426097671</v>
      </c>
      <c r="AB13" s="17">
        <v>0.65453509896831596</v>
      </c>
      <c r="AC13" s="17">
        <v>0.50540587061461195</v>
      </c>
      <c r="AD13" s="17"/>
      <c r="AE13" s="17">
        <v>0.43706897005370199</v>
      </c>
      <c r="AF13" s="17">
        <v>0.48638131702742698</v>
      </c>
    </row>
    <row r="14" spans="2:32" x14ac:dyDescent="0.5">
      <c r="B14" s="18" t="s">
        <v>76</v>
      </c>
      <c r="C14" s="17">
        <v>7.06638759607741E-2</v>
      </c>
      <c r="D14" s="17">
        <v>6.8055379905042193E-2</v>
      </c>
      <c r="E14" s="17">
        <v>7.3416198036104593E-2</v>
      </c>
      <c r="F14" s="17"/>
      <c r="G14" s="17">
        <v>3.91959397049002E-2</v>
      </c>
      <c r="H14" s="17">
        <v>1.3055862703277601E-2</v>
      </c>
      <c r="I14" s="17">
        <v>6.0169416009374102E-2</v>
      </c>
      <c r="J14" s="17">
        <v>5.0043455674867197E-2</v>
      </c>
      <c r="K14" s="17">
        <v>8.1051664633957202E-2</v>
      </c>
      <c r="L14" s="17">
        <v>0.125954197302002</v>
      </c>
      <c r="M14" s="17"/>
      <c r="N14" s="17">
        <v>8.3448445868926399E-2</v>
      </c>
      <c r="O14" s="17">
        <v>6.4125164700407702E-2</v>
      </c>
      <c r="P14" s="17">
        <v>9.6166924077944194E-2</v>
      </c>
      <c r="Q14" s="17">
        <v>3.3700659541460301E-2</v>
      </c>
      <c r="R14" s="17">
        <v>0</v>
      </c>
      <c r="S14" s="17">
        <v>7.2771185773688504E-2</v>
      </c>
      <c r="T14" s="17">
        <v>6.9079065942209694E-2</v>
      </c>
      <c r="U14" s="17">
        <v>8.9202462897948101E-2</v>
      </c>
      <c r="V14" s="17">
        <v>9.0753488814407604E-2</v>
      </c>
      <c r="W14" s="17">
        <v>5.5686243228984203E-2</v>
      </c>
      <c r="X14" s="17">
        <v>0.12738418375579699</v>
      </c>
      <c r="Y14" s="17">
        <v>0.16218106514194899</v>
      </c>
      <c r="Z14" s="17">
        <v>8.6938904688033905E-2</v>
      </c>
      <c r="AA14" s="17">
        <v>3.08808445256065E-2</v>
      </c>
      <c r="AB14" s="17">
        <v>0</v>
      </c>
      <c r="AC14" s="17">
        <v>6.0405588987601698E-2</v>
      </c>
      <c r="AD14" s="17"/>
      <c r="AE14" s="17">
        <v>3.9837844791881502E-2</v>
      </c>
      <c r="AF14" s="17">
        <v>8.4708341398712E-2</v>
      </c>
    </row>
    <row r="15" spans="2:32" x14ac:dyDescent="0.5">
      <c r="B15" s="18" t="s">
        <v>97</v>
      </c>
      <c r="C15" s="21">
        <v>0.157913257709793</v>
      </c>
      <c r="D15" s="21">
        <v>0.19036442109544399</v>
      </c>
      <c r="E15" s="21">
        <v>0.12557440690468799</v>
      </c>
      <c r="F15" s="21"/>
      <c r="G15" s="21">
        <v>0.21332893483416801</v>
      </c>
      <c r="H15" s="21">
        <v>0.210039807810562</v>
      </c>
      <c r="I15" s="21">
        <v>0.26260415577728602</v>
      </c>
      <c r="J15" s="21">
        <v>0.16724839419617801</v>
      </c>
      <c r="K15" s="21">
        <v>0.10879193587998599</v>
      </c>
      <c r="L15" s="21">
        <v>7.8444771080339107E-2</v>
      </c>
      <c r="M15" s="21"/>
      <c r="N15" s="21">
        <v>0.154531270982604</v>
      </c>
      <c r="O15" s="21">
        <v>0.154577944641237</v>
      </c>
      <c r="P15" s="21">
        <v>0.15914155294958299</v>
      </c>
      <c r="Q15" s="21">
        <v>9.2186674770691396E-2</v>
      </c>
      <c r="R15" s="21">
        <v>0.200594754396869</v>
      </c>
      <c r="S15" s="21">
        <v>0.18703923790110599</v>
      </c>
      <c r="T15" s="21">
        <v>0.12252828010637699</v>
      </c>
      <c r="U15" s="21">
        <v>0.13682887966205101</v>
      </c>
      <c r="V15" s="21">
        <v>0.166467297167425</v>
      </c>
      <c r="W15" s="21">
        <v>0.17561122536384099</v>
      </c>
      <c r="X15" s="21">
        <v>0.13484928046379299</v>
      </c>
      <c r="Y15" s="21">
        <v>0.229451664291559</v>
      </c>
      <c r="Z15" s="21">
        <v>0.10454388436991</v>
      </c>
      <c r="AA15" s="21">
        <v>0.27505295374045202</v>
      </c>
      <c r="AB15" s="21">
        <v>0.10820164417677</v>
      </c>
      <c r="AC15" s="21">
        <v>0.23254288489717401</v>
      </c>
      <c r="AD15" s="21"/>
      <c r="AE15" s="21">
        <v>0.20224853934822401</v>
      </c>
      <c r="AF15" s="21">
        <v>0.13771392269839799</v>
      </c>
    </row>
    <row r="16" spans="2:32" x14ac:dyDescent="0.5">
      <c r="B16" s="18" t="s">
        <v>98</v>
      </c>
      <c r="C16" s="21">
        <v>0.64135720023557297</v>
      </c>
      <c r="D16" s="21">
        <v>0.60567737838357505</v>
      </c>
      <c r="E16" s="21">
        <v>0.67603631578144796</v>
      </c>
      <c r="F16" s="21"/>
      <c r="G16" s="21">
        <v>0.50352678263246398</v>
      </c>
      <c r="H16" s="21">
        <v>0.61693455561063204</v>
      </c>
      <c r="I16" s="21">
        <v>0.54192257441013703</v>
      </c>
      <c r="J16" s="21">
        <v>0.62124161041940695</v>
      </c>
      <c r="K16" s="21">
        <v>0.75049047764064902</v>
      </c>
      <c r="L16" s="21">
        <v>0.69482976864048795</v>
      </c>
      <c r="M16" s="21"/>
      <c r="N16" s="21">
        <v>0.62393096933744396</v>
      </c>
      <c r="O16" s="21">
        <v>0.64572014468970995</v>
      </c>
      <c r="P16" s="21">
        <v>0.68165260542142503</v>
      </c>
      <c r="Q16" s="21">
        <v>0.74789310146077603</v>
      </c>
      <c r="R16" s="21">
        <v>0.69764965969324799</v>
      </c>
      <c r="S16" s="21">
        <v>0.692507499480152</v>
      </c>
      <c r="T16" s="21">
        <v>0.71060791874800999</v>
      </c>
      <c r="U16" s="21">
        <v>0.537190117352769</v>
      </c>
      <c r="V16" s="21">
        <v>0.56525386699013502</v>
      </c>
      <c r="W16" s="21">
        <v>0.64300820662454505</v>
      </c>
      <c r="X16" s="21">
        <v>0.64410223237546405</v>
      </c>
      <c r="Y16" s="21">
        <v>0.290237014761204</v>
      </c>
      <c r="Z16" s="21">
        <v>0.62749305509713504</v>
      </c>
      <c r="AA16" s="21">
        <v>0.56745803326407696</v>
      </c>
      <c r="AB16" s="21">
        <v>0.84585803193128695</v>
      </c>
      <c r="AC16" s="21">
        <v>0.57553592794171005</v>
      </c>
      <c r="AD16" s="21"/>
      <c r="AE16" s="21">
        <v>0.607273696666218</v>
      </c>
      <c r="AF16" s="21">
        <v>0.65688578337561498</v>
      </c>
    </row>
    <row r="17" spans="2:32" x14ac:dyDescent="0.5">
      <c r="B17" s="18" t="s">
        <v>99</v>
      </c>
      <c r="C17" s="22">
        <v>-0.48344394252577999</v>
      </c>
      <c r="D17" s="22">
        <v>-0.415312957288131</v>
      </c>
      <c r="E17" s="22">
        <v>-0.55046190887676005</v>
      </c>
      <c r="F17" s="22"/>
      <c r="G17" s="22">
        <v>-0.29019784779829599</v>
      </c>
      <c r="H17" s="22">
        <v>-0.40689474780007001</v>
      </c>
      <c r="I17" s="22">
        <v>-0.27931841863285101</v>
      </c>
      <c r="J17" s="22">
        <v>-0.45399321622322802</v>
      </c>
      <c r="K17" s="22">
        <v>-0.64169854176066299</v>
      </c>
      <c r="L17" s="22">
        <v>-0.61638499756014897</v>
      </c>
      <c r="M17" s="22"/>
      <c r="N17" s="22">
        <v>-0.46939969835484102</v>
      </c>
      <c r="O17" s="22">
        <v>-0.49114220004847298</v>
      </c>
      <c r="P17" s="22">
        <v>-0.52251105247184304</v>
      </c>
      <c r="Q17" s="22">
        <v>-0.65570642669008505</v>
      </c>
      <c r="R17" s="22">
        <v>-0.49705490529637902</v>
      </c>
      <c r="S17" s="22">
        <v>-0.50546826157904601</v>
      </c>
      <c r="T17" s="22">
        <v>-0.58807963864163304</v>
      </c>
      <c r="U17" s="22">
        <v>-0.40036123769071802</v>
      </c>
      <c r="V17" s="22">
        <v>-0.39878656982270999</v>
      </c>
      <c r="W17" s="22">
        <v>-0.467396981260704</v>
      </c>
      <c r="X17" s="22">
        <v>-0.50925295191167097</v>
      </c>
      <c r="Y17" s="22">
        <v>-6.0785350469644402E-2</v>
      </c>
      <c r="Z17" s="22">
        <v>-0.52294917072722502</v>
      </c>
      <c r="AA17" s="22">
        <v>-0.29240507952362499</v>
      </c>
      <c r="AB17" s="22">
        <v>-0.73765638775451703</v>
      </c>
      <c r="AC17" s="22">
        <v>-0.34299304304453698</v>
      </c>
      <c r="AD17" s="22"/>
      <c r="AE17" s="22">
        <v>-0.40502515731799299</v>
      </c>
      <c r="AF17" s="22">
        <v>-0.51917186067721699</v>
      </c>
    </row>
    <row r="18" spans="2:32" x14ac:dyDescent="0.5">
      <c r="B18" s="16"/>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F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200</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92</v>
      </c>
      <c r="C9" s="17">
        <v>3.8359474457118299E-2</v>
      </c>
      <c r="D9" s="17">
        <v>5.4490727187681699E-2</v>
      </c>
      <c r="E9" s="17">
        <v>2.30977531717016E-2</v>
      </c>
      <c r="F9" s="17"/>
      <c r="G9" s="17">
        <v>3.5270382147771999E-2</v>
      </c>
      <c r="H9" s="17">
        <v>5.2781476774181303E-2</v>
      </c>
      <c r="I9" s="17">
        <v>9.8630119583172707E-2</v>
      </c>
      <c r="J9" s="17">
        <v>4.2946945333368597E-2</v>
      </c>
      <c r="K9" s="17">
        <v>1.55798005879744E-2</v>
      </c>
      <c r="L9" s="17">
        <v>9.9956038200709803E-3</v>
      </c>
      <c r="M9" s="17"/>
      <c r="N9" s="17">
        <v>1.57064419122066E-2</v>
      </c>
      <c r="O9" s="17">
        <v>3.5175062331399901E-2</v>
      </c>
      <c r="P9" s="17">
        <v>1.8878897701182899E-2</v>
      </c>
      <c r="Q9" s="17">
        <v>3.2758015407389103E-2</v>
      </c>
      <c r="R9" s="17">
        <v>0</v>
      </c>
      <c r="S9" s="17">
        <v>7.5953970489114495E-2</v>
      </c>
      <c r="T9" s="17">
        <v>2.6233420804990502E-2</v>
      </c>
      <c r="U9" s="17">
        <v>9.3941283506729506E-2</v>
      </c>
      <c r="V9" s="17">
        <v>2.7451369507147699E-2</v>
      </c>
      <c r="W9" s="17">
        <v>4.6740530789636602E-2</v>
      </c>
      <c r="X9" s="17">
        <v>5.5645735194874403E-2</v>
      </c>
      <c r="Y9" s="17">
        <v>8.6134351929294001E-2</v>
      </c>
      <c r="Z9" s="17">
        <v>1.7535870600790499E-2</v>
      </c>
      <c r="AA9" s="17">
        <v>0.162923104389047</v>
      </c>
      <c r="AB9" s="17">
        <v>0</v>
      </c>
      <c r="AC9" s="17">
        <v>7.1110009185912398E-2</v>
      </c>
      <c r="AD9" s="17"/>
      <c r="AE9" s="17">
        <v>5.3620827720796099E-2</v>
      </c>
      <c r="AF9" s="17">
        <v>3.1406339709620201E-2</v>
      </c>
    </row>
    <row r="10" spans="2:32" x14ac:dyDescent="0.5">
      <c r="B10" s="18" t="s">
        <v>93</v>
      </c>
      <c r="C10" s="17">
        <v>7.3555503715108397E-2</v>
      </c>
      <c r="D10" s="17">
        <v>8.6104615415898395E-2</v>
      </c>
      <c r="E10" s="17">
        <v>6.1844590861320797E-2</v>
      </c>
      <c r="F10" s="17"/>
      <c r="G10" s="17">
        <v>0.108514269682496</v>
      </c>
      <c r="H10" s="17">
        <v>0.138310128083487</v>
      </c>
      <c r="I10" s="17">
        <v>0.100657555944588</v>
      </c>
      <c r="J10" s="17">
        <v>6.2943871857631006E-2</v>
      </c>
      <c r="K10" s="17">
        <v>4.9870884942090701E-2</v>
      </c>
      <c r="L10" s="17">
        <v>3.24910671633825E-2</v>
      </c>
      <c r="M10" s="17"/>
      <c r="N10" s="17">
        <v>0.100460604693654</v>
      </c>
      <c r="O10" s="17">
        <v>8.0524162088571896E-2</v>
      </c>
      <c r="P10" s="17">
        <v>8.4363483278648205E-2</v>
      </c>
      <c r="Q10" s="17">
        <v>6.0034695651803201E-2</v>
      </c>
      <c r="R10" s="17">
        <v>0.109532771227159</v>
      </c>
      <c r="S10" s="17">
        <v>0.113428014254486</v>
      </c>
      <c r="T10" s="17">
        <v>3.9657960305646098E-2</v>
      </c>
      <c r="U10" s="17">
        <v>4.52168481485965E-2</v>
      </c>
      <c r="V10" s="17">
        <v>6.3417367147512699E-2</v>
      </c>
      <c r="W10" s="17">
        <v>6.8821168378255596E-2</v>
      </c>
      <c r="X10" s="17">
        <v>8.0848345491100898E-2</v>
      </c>
      <c r="Y10" s="17">
        <v>0</v>
      </c>
      <c r="Z10" s="17">
        <v>3.9163424550980298E-2</v>
      </c>
      <c r="AA10" s="17">
        <v>0.17989932014735399</v>
      </c>
      <c r="AB10" s="17">
        <v>0</v>
      </c>
      <c r="AC10" s="17">
        <v>0.11905789883771201</v>
      </c>
      <c r="AD10" s="17"/>
      <c r="AE10" s="17">
        <v>0.11836633843981299</v>
      </c>
      <c r="AF10" s="17">
        <v>5.3139504779398702E-2</v>
      </c>
    </row>
    <row r="11" spans="2:32" ht="28.7" x14ac:dyDescent="0.5">
      <c r="B11" s="18" t="s">
        <v>187</v>
      </c>
      <c r="C11" s="17">
        <v>0.149805093699722</v>
      </c>
      <c r="D11" s="17">
        <v>0.16691818397515701</v>
      </c>
      <c r="E11" s="17">
        <v>0.13208250046457601</v>
      </c>
      <c r="F11" s="17"/>
      <c r="G11" s="17">
        <v>0.22513633463705801</v>
      </c>
      <c r="H11" s="17">
        <v>0.17945494442466101</v>
      </c>
      <c r="I11" s="17">
        <v>0.19778321220512801</v>
      </c>
      <c r="J11" s="17">
        <v>0.164745040533603</v>
      </c>
      <c r="K11" s="17">
        <v>0.119937791428086</v>
      </c>
      <c r="L11" s="17">
        <v>9.1674510946125498E-2</v>
      </c>
      <c r="M11" s="17"/>
      <c r="N11" s="17">
        <v>0.16198618944068499</v>
      </c>
      <c r="O11" s="17">
        <v>0.18146503474605699</v>
      </c>
      <c r="P11" s="17">
        <v>7.64313708779919E-2</v>
      </c>
      <c r="Q11" s="17">
        <v>6.18657619198726E-2</v>
      </c>
      <c r="R11" s="17">
        <v>0</v>
      </c>
      <c r="S11" s="17">
        <v>0.150242648269517</v>
      </c>
      <c r="T11" s="17">
        <v>0.107420485398194</v>
      </c>
      <c r="U11" s="17">
        <v>0.13428835321983501</v>
      </c>
      <c r="V11" s="17">
        <v>0.18030445791380201</v>
      </c>
      <c r="W11" s="17">
        <v>0.145116697552965</v>
      </c>
      <c r="X11" s="17">
        <v>0.22659617216060399</v>
      </c>
      <c r="Y11" s="17">
        <v>0.31761890992437503</v>
      </c>
      <c r="Z11" s="17">
        <v>0.148934402941756</v>
      </c>
      <c r="AA11" s="17">
        <v>0.127103125136173</v>
      </c>
      <c r="AB11" s="17">
        <v>7.3431943899338895E-2</v>
      </c>
      <c r="AC11" s="17">
        <v>0.13251510080951601</v>
      </c>
      <c r="AD11" s="17"/>
      <c r="AE11" s="17">
        <v>0.13238866373563599</v>
      </c>
      <c r="AF11" s="17">
        <v>0.15774009017535401</v>
      </c>
    </row>
    <row r="12" spans="2:32" x14ac:dyDescent="0.5">
      <c r="B12" s="18" t="s">
        <v>95</v>
      </c>
      <c r="C12" s="17">
        <v>0.20466000235641399</v>
      </c>
      <c r="D12" s="17">
        <v>0.208430163197945</v>
      </c>
      <c r="E12" s="17">
        <v>0.20005256998289001</v>
      </c>
      <c r="F12" s="17"/>
      <c r="G12" s="17">
        <v>0.28550931543275399</v>
      </c>
      <c r="H12" s="17">
        <v>0.27817708977559003</v>
      </c>
      <c r="I12" s="17">
        <v>0.201740507845971</v>
      </c>
      <c r="J12" s="17">
        <v>0.165731203426324</v>
      </c>
      <c r="K12" s="17">
        <v>0.19433913137084599</v>
      </c>
      <c r="L12" s="17">
        <v>0.16863352706356799</v>
      </c>
      <c r="M12" s="17"/>
      <c r="N12" s="17">
        <v>0.20420051571008399</v>
      </c>
      <c r="O12" s="17">
        <v>0.19732093035918499</v>
      </c>
      <c r="P12" s="17">
        <v>0.13597974453264899</v>
      </c>
      <c r="Q12" s="17">
        <v>0.31178757701947801</v>
      </c>
      <c r="R12" s="17">
        <v>0.30016823206330701</v>
      </c>
      <c r="S12" s="17">
        <v>0.18723524393677801</v>
      </c>
      <c r="T12" s="17">
        <v>0.19300578293404799</v>
      </c>
      <c r="U12" s="17">
        <v>0.14091068280449001</v>
      </c>
      <c r="V12" s="17">
        <v>0.18151957900336699</v>
      </c>
      <c r="W12" s="17">
        <v>0.262965739316114</v>
      </c>
      <c r="X12" s="17">
        <v>0.21828702484643001</v>
      </c>
      <c r="Y12" s="17">
        <v>0.14503327807081901</v>
      </c>
      <c r="Z12" s="17">
        <v>0.12444824842288001</v>
      </c>
      <c r="AA12" s="17">
        <v>0.106673772829723</v>
      </c>
      <c r="AB12" s="17">
        <v>0.27530881069388402</v>
      </c>
      <c r="AC12" s="17">
        <v>6.7435857182370301E-2</v>
      </c>
      <c r="AD12" s="17"/>
      <c r="AE12" s="17">
        <v>0.19069305775860601</v>
      </c>
      <c r="AF12" s="17">
        <v>0.211023399240131</v>
      </c>
    </row>
    <row r="13" spans="2:32" x14ac:dyDescent="0.5">
      <c r="B13" s="18" t="s">
        <v>96</v>
      </c>
      <c r="C13" s="17">
        <v>0.43263503329534497</v>
      </c>
      <c r="D13" s="17">
        <v>0.38481145566445502</v>
      </c>
      <c r="E13" s="17">
        <v>0.47990245988263702</v>
      </c>
      <c r="F13" s="17"/>
      <c r="G13" s="17">
        <v>0.27852910846521001</v>
      </c>
      <c r="H13" s="17">
        <v>0.33737375466067998</v>
      </c>
      <c r="I13" s="17">
        <v>0.33543779706966298</v>
      </c>
      <c r="J13" s="17">
        <v>0.45905634495894598</v>
      </c>
      <c r="K13" s="17">
        <v>0.49673037645483098</v>
      </c>
      <c r="L13" s="17">
        <v>0.53290833183339503</v>
      </c>
      <c r="M13" s="17"/>
      <c r="N13" s="17">
        <v>0.42715171816727798</v>
      </c>
      <c r="O13" s="17">
        <v>0.41831952656514898</v>
      </c>
      <c r="P13" s="17">
        <v>0.54279670419543502</v>
      </c>
      <c r="Q13" s="17">
        <v>0.469131008571682</v>
      </c>
      <c r="R13" s="17">
        <v>0.49923701353982403</v>
      </c>
      <c r="S13" s="17">
        <v>0.35077864105372702</v>
      </c>
      <c r="T13" s="17">
        <v>0.56365609136634398</v>
      </c>
      <c r="U13" s="17">
        <v>0.40201294154903799</v>
      </c>
      <c r="V13" s="17">
        <v>0.42921537440983498</v>
      </c>
      <c r="W13" s="17">
        <v>0.36916707896395901</v>
      </c>
      <c r="X13" s="17">
        <v>0.34768265556229899</v>
      </c>
      <c r="Y13" s="17">
        <v>0.291337242439971</v>
      </c>
      <c r="Z13" s="17">
        <v>0.54778072585066795</v>
      </c>
      <c r="AA13" s="17">
        <v>0.36075036175206898</v>
      </c>
      <c r="AB13" s="17">
        <v>0.51839014853406196</v>
      </c>
      <c r="AC13" s="17">
        <v>0.512036306773894</v>
      </c>
      <c r="AD13" s="17"/>
      <c r="AE13" s="17">
        <v>0.41491774138189902</v>
      </c>
      <c r="AF13" s="17">
        <v>0.44070710370132599</v>
      </c>
    </row>
    <row r="14" spans="2:32" x14ac:dyDescent="0.5">
      <c r="B14" s="18" t="s">
        <v>76</v>
      </c>
      <c r="C14" s="17">
        <v>0.100984892476292</v>
      </c>
      <c r="D14" s="17">
        <v>9.9244854558863005E-2</v>
      </c>
      <c r="E14" s="17">
        <v>0.103020125636875</v>
      </c>
      <c r="F14" s="17"/>
      <c r="G14" s="17">
        <v>6.7040589634709297E-2</v>
      </c>
      <c r="H14" s="17">
        <v>1.39026062814006E-2</v>
      </c>
      <c r="I14" s="17">
        <v>6.5750807351476495E-2</v>
      </c>
      <c r="J14" s="17">
        <v>0.104576593890127</v>
      </c>
      <c r="K14" s="17">
        <v>0.123542015216171</v>
      </c>
      <c r="L14" s="17">
        <v>0.16429695917345799</v>
      </c>
      <c r="M14" s="17"/>
      <c r="N14" s="17">
        <v>9.0494530076093704E-2</v>
      </c>
      <c r="O14" s="17">
        <v>8.7195283909637503E-2</v>
      </c>
      <c r="P14" s="17">
        <v>0.14154979941409401</v>
      </c>
      <c r="Q14" s="17">
        <v>6.4422941429775102E-2</v>
      </c>
      <c r="R14" s="17">
        <v>9.1061983169710106E-2</v>
      </c>
      <c r="S14" s="17">
        <v>0.122361481996377</v>
      </c>
      <c r="T14" s="17">
        <v>7.0026259190777901E-2</v>
      </c>
      <c r="U14" s="17">
        <v>0.18362989077131101</v>
      </c>
      <c r="V14" s="17">
        <v>0.118091852018335</v>
      </c>
      <c r="W14" s="17">
        <v>0.10718878499907</v>
      </c>
      <c r="X14" s="17">
        <v>7.0940066744691305E-2</v>
      </c>
      <c r="Y14" s="17">
        <v>0.159876217635541</v>
      </c>
      <c r="Z14" s="17">
        <v>0.12213732763292599</v>
      </c>
      <c r="AA14" s="17">
        <v>6.2650315745632998E-2</v>
      </c>
      <c r="AB14" s="17">
        <v>0.132869096872715</v>
      </c>
      <c r="AC14" s="17">
        <v>9.7844827210594898E-2</v>
      </c>
      <c r="AD14" s="17"/>
      <c r="AE14" s="17">
        <v>9.0013370963249906E-2</v>
      </c>
      <c r="AF14" s="17">
        <v>0.10598356239417001</v>
      </c>
    </row>
    <row r="15" spans="2:32" x14ac:dyDescent="0.5">
      <c r="B15" s="18" t="s">
        <v>97</v>
      </c>
      <c r="C15" s="21">
        <v>0.11191497817222699</v>
      </c>
      <c r="D15" s="21">
        <v>0.14059534260358</v>
      </c>
      <c r="E15" s="21">
        <v>8.4942344033022393E-2</v>
      </c>
      <c r="F15" s="21"/>
      <c r="G15" s="21">
        <v>0.14378465183026801</v>
      </c>
      <c r="H15" s="21">
        <v>0.19109160485766799</v>
      </c>
      <c r="I15" s="21">
        <v>0.199287675527761</v>
      </c>
      <c r="J15" s="21">
        <v>0.10589081719100001</v>
      </c>
      <c r="K15" s="21">
        <v>6.5450685530065097E-2</v>
      </c>
      <c r="L15" s="21">
        <v>4.2486670983453399E-2</v>
      </c>
      <c r="M15" s="21"/>
      <c r="N15" s="21">
        <v>0.11616704660586</v>
      </c>
      <c r="O15" s="21">
        <v>0.115699224419972</v>
      </c>
      <c r="P15" s="21">
        <v>0.103242380979831</v>
      </c>
      <c r="Q15" s="21">
        <v>9.2792711059192304E-2</v>
      </c>
      <c r="R15" s="21">
        <v>0.109532771227159</v>
      </c>
      <c r="S15" s="21">
        <v>0.18938198474359999</v>
      </c>
      <c r="T15" s="21">
        <v>6.5891381110636596E-2</v>
      </c>
      <c r="U15" s="21">
        <v>0.13915813165532601</v>
      </c>
      <c r="V15" s="21">
        <v>9.0868736654660401E-2</v>
      </c>
      <c r="W15" s="21">
        <v>0.115561699167892</v>
      </c>
      <c r="X15" s="21">
        <v>0.13649408068597499</v>
      </c>
      <c r="Y15" s="21">
        <v>8.6134351929294001E-2</v>
      </c>
      <c r="Z15" s="21">
        <v>5.6699295151770697E-2</v>
      </c>
      <c r="AA15" s="21">
        <v>0.34282242453640099</v>
      </c>
      <c r="AB15" s="21">
        <v>0</v>
      </c>
      <c r="AC15" s="21">
        <v>0.19016790802362499</v>
      </c>
      <c r="AD15" s="21"/>
      <c r="AE15" s="21">
        <v>0.171987166160609</v>
      </c>
      <c r="AF15" s="21">
        <v>8.4545844489018904E-2</v>
      </c>
    </row>
    <row r="16" spans="2:32" x14ac:dyDescent="0.5">
      <c r="B16" s="18" t="s">
        <v>98</v>
      </c>
      <c r="C16" s="21">
        <v>0.63729503565175905</v>
      </c>
      <c r="D16" s="21">
        <v>0.59324161886240001</v>
      </c>
      <c r="E16" s="21">
        <v>0.67995502986552703</v>
      </c>
      <c r="F16" s="21"/>
      <c r="G16" s="21">
        <v>0.56403842389796399</v>
      </c>
      <c r="H16" s="21">
        <v>0.61555084443626995</v>
      </c>
      <c r="I16" s="21">
        <v>0.53717830491563501</v>
      </c>
      <c r="J16" s="21">
        <v>0.62478754838526995</v>
      </c>
      <c r="K16" s="21">
        <v>0.691069507825678</v>
      </c>
      <c r="L16" s="21">
        <v>0.70154185889696297</v>
      </c>
      <c r="M16" s="21"/>
      <c r="N16" s="21">
        <v>0.63135223387736095</v>
      </c>
      <c r="O16" s="21">
        <v>0.615640456924334</v>
      </c>
      <c r="P16" s="21">
        <v>0.67877644872808296</v>
      </c>
      <c r="Q16" s="21">
        <v>0.78091858559116001</v>
      </c>
      <c r="R16" s="21">
        <v>0.79940524560313098</v>
      </c>
      <c r="S16" s="21">
        <v>0.53801388499050495</v>
      </c>
      <c r="T16" s="21">
        <v>0.756661874300392</v>
      </c>
      <c r="U16" s="21">
        <v>0.54292362435352803</v>
      </c>
      <c r="V16" s="21">
        <v>0.61073495341320205</v>
      </c>
      <c r="W16" s="21">
        <v>0.63213281828007295</v>
      </c>
      <c r="X16" s="21">
        <v>0.56596968040872897</v>
      </c>
      <c r="Y16" s="21">
        <v>0.43637052051079001</v>
      </c>
      <c r="Z16" s="21">
        <v>0.672228974273548</v>
      </c>
      <c r="AA16" s="21">
        <v>0.46742413458179199</v>
      </c>
      <c r="AB16" s="21">
        <v>0.79369895922794598</v>
      </c>
      <c r="AC16" s="21">
        <v>0.579472163956265</v>
      </c>
      <c r="AD16" s="21"/>
      <c r="AE16" s="21">
        <v>0.60561079914050497</v>
      </c>
      <c r="AF16" s="21">
        <v>0.65173050294145696</v>
      </c>
    </row>
    <row r="17" spans="2:32" x14ac:dyDescent="0.5">
      <c r="B17" s="18" t="s">
        <v>99</v>
      </c>
      <c r="C17" s="22">
        <v>-0.52538005747953298</v>
      </c>
      <c r="D17" s="22">
        <v>-0.45264627625881998</v>
      </c>
      <c r="E17" s="22">
        <v>-0.595012685832504</v>
      </c>
      <c r="F17" s="22"/>
      <c r="G17" s="22">
        <v>-0.42025377206769599</v>
      </c>
      <c r="H17" s="22">
        <v>-0.42445923957860099</v>
      </c>
      <c r="I17" s="22">
        <v>-0.33789062938787401</v>
      </c>
      <c r="J17" s="22">
        <v>-0.51889673119427004</v>
      </c>
      <c r="K17" s="22">
        <v>-0.62561882229561305</v>
      </c>
      <c r="L17" s="22">
        <v>-0.65905518791351003</v>
      </c>
      <c r="M17" s="22"/>
      <c r="N17" s="22">
        <v>-0.51518518727150098</v>
      </c>
      <c r="O17" s="22">
        <v>-0.49994123250436301</v>
      </c>
      <c r="P17" s="22">
        <v>-0.575534067748252</v>
      </c>
      <c r="Q17" s="22">
        <v>-0.68812587453196805</v>
      </c>
      <c r="R17" s="22">
        <v>-0.68987247437597199</v>
      </c>
      <c r="S17" s="22">
        <v>-0.34863190024690499</v>
      </c>
      <c r="T17" s="22">
        <v>-0.69077049318975503</v>
      </c>
      <c r="U17" s="22">
        <v>-0.403765492698202</v>
      </c>
      <c r="V17" s="22">
        <v>-0.51986621675854205</v>
      </c>
      <c r="W17" s="22">
        <v>-0.51657111911218101</v>
      </c>
      <c r="X17" s="22">
        <v>-0.42947559972275401</v>
      </c>
      <c r="Y17" s="22">
        <v>-0.35023616858149598</v>
      </c>
      <c r="Z17" s="22">
        <v>-0.61552967912177703</v>
      </c>
      <c r="AA17" s="22">
        <v>-0.124601710045391</v>
      </c>
      <c r="AB17" s="22">
        <v>-0.79369895922794598</v>
      </c>
      <c r="AC17" s="22">
        <v>-0.38930425593264001</v>
      </c>
      <c r="AD17" s="22"/>
      <c r="AE17" s="22">
        <v>-0.43362363297989598</v>
      </c>
      <c r="AF17" s="22">
        <v>-0.56718465845243804</v>
      </c>
    </row>
    <row r="18" spans="2:32" x14ac:dyDescent="0.5">
      <c r="B18" s="16"/>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AF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201</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92</v>
      </c>
      <c r="C9" s="17">
        <v>0.58966100098585095</v>
      </c>
      <c r="D9" s="17">
        <v>0.56707432116076495</v>
      </c>
      <c r="E9" s="17">
        <v>0.61147516489565501</v>
      </c>
      <c r="F9" s="17"/>
      <c r="G9" s="17">
        <v>0.51748517225993895</v>
      </c>
      <c r="H9" s="17">
        <v>0.66009406386415503</v>
      </c>
      <c r="I9" s="17">
        <v>0.61814457506577403</v>
      </c>
      <c r="J9" s="17">
        <v>0.60733508625214905</v>
      </c>
      <c r="K9" s="17">
        <v>0.61168804950260203</v>
      </c>
      <c r="L9" s="17">
        <v>0.53108611828292096</v>
      </c>
      <c r="M9" s="17"/>
      <c r="N9" s="17">
        <v>0.57599179549674695</v>
      </c>
      <c r="O9" s="17">
        <v>0.57581643116122905</v>
      </c>
      <c r="P9" s="17">
        <v>0.62542057985097399</v>
      </c>
      <c r="Q9" s="17">
        <v>0.77898565413061505</v>
      </c>
      <c r="R9" s="17">
        <v>0.417478188607742</v>
      </c>
      <c r="S9" s="17">
        <v>0.69757729599059004</v>
      </c>
      <c r="T9" s="17">
        <v>0.501201959807686</v>
      </c>
      <c r="U9" s="17">
        <v>0.51338940780097597</v>
      </c>
      <c r="V9" s="17">
        <v>0.49020095654316198</v>
      </c>
      <c r="W9" s="17">
        <v>0.64076983023385503</v>
      </c>
      <c r="X9" s="17">
        <v>0.72887763823596796</v>
      </c>
      <c r="Y9" s="17">
        <v>0.56104440154951496</v>
      </c>
      <c r="Z9" s="17">
        <v>0.57091228429612995</v>
      </c>
      <c r="AA9" s="17">
        <v>0.53004772366823005</v>
      </c>
      <c r="AB9" s="17">
        <v>0.77652000466393101</v>
      </c>
      <c r="AC9" s="17">
        <v>0.27834082634908802</v>
      </c>
      <c r="AD9" s="17"/>
      <c r="AE9" s="17">
        <v>0.647397272715032</v>
      </c>
      <c r="AF9" s="17">
        <v>0.56335612027080895</v>
      </c>
    </row>
    <row r="10" spans="2:32" x14ac:dyDescent="0.5">
      <c r="B10" s="18" t="s">
        <v>93</v>
      </c>
      <c r="C10" s="17">
        <v>0.236526597876553</v>
      </c>
      <c r="D10" s="17">
        <v>0.24850032396810101</v>
      </c>
      <c r="E10" s="17">
        <v>0.22420353329050499</v>
      </c>
      <c r="F10" s="17"/>
      <c r="G10" s="17">
        <v>0.32250712845462498</v>
      </c>
      <c r="H10" s="17">
        <v>0.19701809966829401</v>
      </c>
      <c r="I10" s="17">
        <v>0.22601661552543001</v>
      </c>
      <c r="J10" s="17">
        <v>0.21673697326201499</v>
      </c>
      <c r="K10" s="17">
        <v>0.229519396275849</v>
      </c>
      <c r="L10" s="17">
        <v>0.25347344717979198</v>
      </c>
      <c r="M10" s="17"/>
      <c r="N10" s="17">
        <v>0.18047033003841001</v>
      </c>
      <c r="O10" s="17">
        <v>0.25429919184315403</v>
      </c>
      <c r="P10" s="17">
        <v>0.21637767772882299</v>
      </c>
      <c r="Q10" s="17">
        <v>0.13145083901464399</v>
      </c>
      <c r="R10" s="17">
        <v>0.19281756907959299</v>
      </c>
      <c r="S10" s="17">
        <v>0.26690067971561099</v>
      </c>
      <c r="T10" s="17">
        <v>0.27303720772841999</v>
      </c>
      <c r="U10" s="17">
        <v>0.224611576595422</v>
      </c>
      <c r="V10" s="17">
        <v>0.31763287214052799</v>
      </c>
      <c r="W10" s="17">
        <v>0.23390115173832901</v>
      </c>
      <c r="X10" s="17">
        <v>0.147449028218784</v>
      </c>
      <c r="Y10" s="17">
        <v>0.30098246873415802</v>
      </c>
      <c r="Z10" s="17">
        <v>0.207249802692761</v>
      </c>
      <c r="AA10" s="17">
        <v>0.30158850417384497</v>
      </c>
      <c r="AB10" s="17">
        <v>0.107054354586035</v>
      </c>
      <c r="AC10" s="17">
        <v>0.48758373302393998</v>
      </c>
      <c r="AD10" s="17"/>
      <c r="AE10" s="17">
        <v>0.19118434821964</v>
      </c>
      <c r="AF10" s="17">
        <v>0.25718471162126</v>
      </c>
    </row>
    <row r="11" spans="2:32" ht="28.7" x14ac:dyDescent="0.5">
      <c r="B11" s="18" t="s">
        <v>187</v>
      </c>
      <c r="C11" s="17">
        <v>9.2767175330738402E-2</v>
      </c>
      <c r="D11" s="17">
        <v>0.102207203945215</v>
      </c>
      <c r="E11" s="17">
        <v>8.4096202348764304E-2</v>
      </c>
      <c r="F11" s="17"/>
      <c r="G11" s="17">
        <v>8.9555954916836406E-2</v>
      </c>
      <c r="H11" s="17">
        <v>9.82294934981046E-2</v>
      </c>
      <c r="I11" s="17">
        <v>7.61624484622693E-2</v>
      </c>
      <c r="J11" s="17">
        <v>0.107565299528952</v>
      </c>
      <c r="K11" s="17">
        <v>9.0747054273738095E-2</v>
      </c>
      <c r="L11" s="17">
        <v>9.2200074280121794E-2</v>
      </c>
      <c r="M11" s="17"/>
      <c r="N11" s="17">
        <v>0.15357846656615501</v>
      </c>
      <c r="O11" s="17">
        <v>8.2380593790905898E-2</v>
      </c>
      <c r="P11" s="17">
        <v>0.14099131316427499</v>
      </c>
      <c r="Q11" s="17">
        <v>5.8841224966426402E-2</v>
      </c>
      <c r="R11" s="17">
        <v>0.29299941950588598</v>
      </c>
      <c r="S11" s="17">
        <v>3.5522024293798998E-2</v>
      </c>
      <c r="T11" s="17">
        <v>0.119667729880321</v>
      </c>
      <c r="U11" s="17">
        <v>8.9008293051553902E-2</v>
      </c>
      <c r="V11" s="17">
        <v>7.7878784496752299E-2</v>
      </c>
      <c r="W11" s="17">
        <v>5.8690757556454698E-2</v>
      </c>
      <c r="X11" s="17">
        <v>7.17110046579231E-2</v>
      </c>
      <c r="Y11" s="17">
        <v>6.8986564858163998E-2</v>
      </c>
      <c r="Z11" s="17">
        <v>6.8665953613151504E-2</v>
      </c>
      <c r="AA11" s="17">
        <v>0.106141341307391</v>
      </c>
      <c r="AB11" s="17">
        <v>0.116425640750035</v>
      </c>
      <c r="AC11" s="17">
        <v>9.9512083056671405E-2</v>
      </c>
      <c r="AD11" s="17"/>
      <c r="AE11" s="17">
        <v>8.3100043368665305E-2</v>
      </c>
      <c r="AF11" s="17">
        <v>9.7171560052905503E-2</v>
      </c>
    </row>
    <row r="12" spans="2:32" x14ac:dyDescent="0.5">
      <c r="B12" s="18" t="s">
        <v>95</v>
      </c>
      <c r="C12" s="17">
        <v>2.8980234526728401E-2</v>
      </c>
      <c r="D12" s="17">
        <v>3.2670683951506303E-2</v>
      </c>
      <c r="E12" s="17">
        <v>2.5563476832133399E-2</v>
      </c>
      <c r="F12" s="17"/>
      <c r="G12" s="17">
        <v>3.7733033949971899E-2</v>
      </c>
      <c r="H12" s="17">
        <v>3.1179978485335599E-2</v>
      </c>
      <c r="I12" s="17">
        <v>2.0662837408831802E-2</v>
      </c>
      <c r="J12" s="17">
        <v>1.04846908918029E-2</v>
      </c>
      <c r="K12" s="17">
        <v>3.0596647255030501E-2</v>
      </c>
      <c r="L12" s="17">
        <v>3.9989756324550797E-2</v>
      </c>
      <c r="M12" s="17"/>
      <c r="N12" s="17">
        <v>3.3403461100082202E-2</v>
      </c>
      <c r="O12" s="17">
        <v>2.4251050099050101E-2</v>
      </c>
      <c r="P12" s="17">
        <v>1.7210429255927501E-2</v>
      </c>
      <c r="Q12" s="17">
        <v>3.0722281888314801E-2</v>
      </c>
      <c r="R12" s="17">
        <v>9.6704822806779306E-2</v>
      </c>
      <c r="S12" s="17">
        <v>0</v>
      </c>
      <c r="T12" s="17">
        <v>2.2140226662432101E-2</v>
      </c>
      <c r="U12" s="17">
        <v>8.7477594185677701E-2</v>
      </c>
      <c r="V12" s="17">
        <v>7.4819030011233204E-2</v>
      </c>
      <c r="W12" s="17">
        <v>1.9731247281983898E-2</v>
      </c>
      <c r="X12" s="17">
        <v>1.69567655100742E-2</v>
      </c>
      <c r="Y12" s="17">
        <v>6.8986564858163998E-2</v>
      </c>
      <c r="Z12" s="17">
        <v>1.9581712275490101E-2</v>
      </c>
      <c r="AA12" s="17">
        <v>3.1341586324927298E-2</v>
      </c>
      <c r="AB12" s="17">
        <v>0</v>
      </c>
      <c r="AC12" s="17">
        <v>0</v>
      </c>
      <c r="AD12" s="17"/>
      <c r="AE12" s="17">
        <v>3.8171148962082499E-2</v>
      </c>
      <c r="AF12" s="17">
        <v>2.4792816450649999E-2</v>
      </c>
    </row>
    <row r="13" spans="2:32" x14ac:dyDescent="0.5">
      <c r="B13" s="18" t="s">
        <v>96</v>
      </c>
      <c r="C13" s="17">
        <v>3.1355399565851899E-2</v>
      </c>
      <c r="D13" s="17">
        <v>3.1694808631956201E-2</v>
      </c>
      <c r="E13" s="17">
        <v>3.11473249198587E-2</v>
      </c>
      <c r="F13" s="17"/>
      <c r="G13" s="17">
        <v>1.07584801246995E-2</v>
      </c>
      <c r="H13" s="17">
        <v>7.3168739991142902E-3</v>
      </c>
      <c r="I13" s="17">
        <v>2.7694353647980299E-2</v>
      </c>
      <c r="J13" s="17">
        <v>4.7881508612168201E-2</v>
      </c>
      <c r="K13" s="17">
        <v>2.7129382673401401E-2</v>
      </c>
      <c r="L13" s="17">
        <v>4.6669262350492402E-2</v>
      </c>
      <c r="M13" s="17"/>
      <c r="N13" s="17">
        <v>4.7658941778619998E-2</v>
      </c>
      <c r="O13" s="17">
        <v>3.4537440418105497E-2</v>
      </c>
      <c r="P13" s="17">
        <v>0</v>
      </c>
      <c r="Q13" s="17">
        <v>0</v>
      </c>
      <c r="R13" s="17">
        <v>0</v>
      </c>
      <c r="S13" s="17">
        <v>0</v>
      </c>
      <c r="T13" s="17">
        <v>7.2052710424505201E-2</v>
      </c>
      <c r="U13" s="17">
        <v>0</v>
      </c>
      <c r="V13" s="17">
        <v>2.3990580312867299E-2</v>
      </c>
      <c r="W13" s="17">
        <v>2.7922509574444799E-2</v>
      </c>
      <c r="X13" s="17">
        <v>0</v>
      </c>
      <c r="Y13" s="17">
        <v>0</v>
      </c>
      <c r="Z13" s="17">
        <v>8.1872474630926895E-2</v>
      </c>
      <c r="AA13" s="17">
        <v>0</v>
      </c>
      <c r="AB13" s="17">
        <v>0</v>
      </c>
      <c r="AC13" s="17">
        <v>6.4907753153682995E-2</v>
      </c>
      <c r="AD13" s="17"/>
      <c r="AE13" s="17">
        <v>2.0347000020072101E-2</v>
      </c>
      <c r="AF13" s="17">
        <v>3.6370871265748603E-2</v>
      </c>
    </row>
    <row r="14" spans="2:32" x14ac:dyDescent="0.5">
      <c r="B14" s="18" t="s">
        <v>76</v>
      </c>
      <c r="C14" s="17">
        <v>2.0709591714278101E-2</v>
      </c>
      <c r="D14" s="17">
        <v>1.7852658342457101E-2</v>
      </c>
      <c r="E14" s="17">
        <v>2.35142977130837E-2</v>
      </c>
      <c r="F14" s="17"/>
      <c r="G14" s="17">
        <v>2.19602302939285E-2</v>
      </c>
      <c r="H14" s="17">
        <v>6.1614904849964999E-3</v>
      </c>
      <c r="I14" s="17">
        <v>3.1319169889714199E-2</v>
      </c>
      <c r="J14" s="17">
        <v>9.9964414529133804E-3</v>
      </c>
      <c r="K14" s="17">
        <v>1.0319470019379001E-2</v>
      </c>
      <c r="L14" s="17">
        <v>3.6581341582122798E-2</v>
      </c>
      <c r="M14" s="17"/>
      <c r="N14" s="17">
        <v>8.8970050199860401E-3</v>
      </c>
      <c r="O14" s="17">
        <v>2.8715292687555599E-2</v>
      </c>
      <c r="P14" s="17">
        <v>0</v>
      </c>
      <c r="Q14" s="17">
        <v>0</v>
      </c>
      <c r="R14" s="17">
        <v>0</v>
      </c>
      <c r="S14" s="17">
        <v>0</v>
      </c>
      <c r="T14" s="17">
        <v>1.1900165496634601E-2</v>
      </c>
      <c r="U14" s="17">
        <v>8.5513128366370803E-2</v>
      </c>
      <c r="V14" s="17">
        <v>1.54777764954578E-2</v>
      </c>
      <c r="W14" s="17">
        <v>1.8984503614932799E-2</v>
      </c>
      <c r="X14" s="17">
        <v>3.50055633772502E-2</v>
      </c>
      <c r="Y14" s="17">
        <v>0</v>
      </c>
      <c r="Z14" s="17">
        <v>5.1717772491540998E-2</v>
      </c>
      <c r="AA14" s="17">
        <v>3.08808445256065E-2</v>
      </c>
      <c r="AB14" s="17">
        <v>0</v>
      </c>
      <c r="AC14" s="17">
        <v>6.9655604416617597E-2</v>
      </c>
      <c r="AD14" s="17"/>
      <c r="AE14" s="17">
        <v>1.9800186714508401E-2</v>
      </c>
      <c r="AF14" s="17">
        <v>2.1123920338627301E-2</v>
      </c>
    </row>
    <row r="15" spans="2:32" x14ac:dyDescent="0.5">
      <c r="B15" s="18" t="s">
        <v>97</v>
      </c>
      <c r="C15" s="21">
        <v>0.82618759886240301</v>
      </c>
      <c r="D15" s="21">
        <v>0.81557464512886602</v>
      </c>
      <c r="E15" s="21">
        <v>0.83567869818616003</v>
      </c>
      <c r="F15" s="21"/>
      <c r="G15" s="21">
        <v>0.83999230071456399</v>
      </c>
      <c r="H15" s="21">
        <v>0.85711216353244901</v>
      </c>
      <c r="I15" s="21">
        <v>0.84416119059120398</v>
      </c>
      <c r="J15" s="21">
        <v>0.82407205951416396</v>
      </c>
      <c r="K15" s="21">
        <v>0.84120744577845097</v>
      </c>
      <c r="L15" s="21">
        <v>0.78455956546271199</v>
      </c>
      <c r="M15" s="21"/>
      <c r="N15" s="21">
        <v>0.75646212553515702</v>
      </c>
      <c r="O15" s="21">
        <v>0.83011562300438302</v>
      </c>
      <c r="P15" s="21">
        <v>0.84179825757979698</v>
      </c>
      <c r="Q15" s="21">
        <v>0.91043649314525898</v>
      </c>
      <c r="R15" s="21">
        <v>0.61029575768733402</v>
      </c>
      <c r="S15" s="21">
        <v>0.96447797570620097</v>
      </c>
      <c r="T15" s="21">
        <v>0.774239167536106</v>
      </c>
      <c r="U15" s="21">
        <v>0.73800098439639805</v>
      </c>
      <c r="V15" s="21">
        <v>0.80783382868368903</v>
      </c>
      <c r="W15" s="21">
        <v>0.87467098197218396</v>
      </c>
      <c r="X15" s="21">
        <v>0.87632666645475299</v>
      </c>
      <c r="Y15" s="21">
        <v>0.86202687028367198</v>
      </c>
      <c r="Z15" s="21">
        <v>0.778162086988891</v>
      </c>
      <c r="AA15" s="21">
        <v>0.83163622784207503</v>
      </c>
      <c r="AB15" s="21">
        <v>0.88357435924996497</v>
      </c>
      <c r="AC15" s="21">
        <v>0.76592455937302795</v>
      </c>
      <c r="AD15" s="21"/>
      <c r="AE15" s="21">
        <v>0.83858162093467203</v>
      </c>
      <c r="AF15" s="21">
        <v>0.82054083189206795</v>
      </c>
    </row>
    <row r="16" spans="2:32" x14ac:dyDescent="0.5">
      <c r="B16" s="18" t="s">
        <v>98</v>
      </c>
      <c r="C16" s="21">
        <v>6.0335634092580297E-2</v>
      </c>
      <c r="D16" s="21">
        <v>6.43654925834624E-2</v>
      </c>
      <c r="E16" s="21">
        <v>5.6710801751992099E-2</v>
      </c>
      <c r="F16" s="21"/>
      <c r="G16" s="21">
        <v>4.84915140746714E-2</v>
      </c>
      <c r="H16" s="21">
        <v>3.8496852484449798E-2</v>
      </c>
      <c r="I16" s="21">
        <v>4.8357191056812097E-2</v>
      </c>
      <c r="J16" s="21">
        <v>5.8366199503971199E-2</v>
      </c>
      <c r="K16" s="21">
        <v>5.7726029928431899E-2</v>
      </c>
      <c r="L16" s="21">
        <v>8.6659018675043206E-2</v>
      </c>
      <c r="M16" s="21"/>
      <c r="N16" s="21">
        <v>8.10624028787022E-2</v>
      </c>
      <c r="O16" s="21">
        <v>5.8788490517155699E-2</v>
      </c>
      <c r="P16" s="21">
        <v>1.7210429255927501E-2</v>
      </c>
      <c r="Q16" s="21">
        <v>3.0722281888314801E-2</v>
      </c>
      <c r="R16" s="21">
        <v>9.6704822806779306E-2</v>
      </c>
      <c r="S16" s="21">
        <v>0</v>
      </c>
      <c r="T16" s="21">
        <v>9.4192937086937295E-2</v>
      </c>
      <c r="U16" s="21">
        <v>8.7477594185677701E-2</v>
      </c>
      <c r="V16" s="21">
        <v>9.8809610324100502E-2</v>
      </c>
      <c r="W16" s="21">
        <v>4.76537568564286E-2</v>
      </c>
      <c r="X16" s="21">
        <v>1.69567655100742E-2</v>
      </c>
      <c r="Y16" s="21">
        <v>6.8986564858163998E-2</v>
      </c>
      <c r="Z16" s="21">
        <v>0.101454186906417</v>
      </c>
      <c r="AA16" s="21">
        <v>3.1341586324927298E-2</v>
      </c>
      <c r="AB16" s="21">
        <v>0</v>
      </c>
      <c r="AC16" s="21">
        <v>6.4907753153682995E-2</v>
      </c>
      <c r="AD16" s="21"/>
      <c r="AE16" s="21">
        <v>5.85181489821546E-2</v>
      </c>
      <c r="AF16" s="21">
        <v>6.1163687716398699E-2</v>
      </c>
    </row>
    <row r="17" spans="2:32" x14ac:dyDescent="0.5">
      <c r="B17" s="18" t="s">
        <v>99</v>
      </c>
      <c r="C17" s="22">
        <v>0.76585196476982298</v>
      </c>
      <c r="D17" s="22">
        <v>0.75120915254540299</v>
      </c>
      <c r="E17" s="22">
        <v>0.77896789643416797</v>
      </c>
      <c r="F17" s="22"/>
      <c r="G17" s="22">
        <v>0.79150078663989198</v>
      </c>
      <c r="H17" s="22">
        <v>0.81861531104799901</v>
      </c>
      <c r="I17" s="22">
        <v>0.79580399953439196</v>
      </c>
      <c r="J17" s="22">
        <v>0.76570586001019303</v>
      </c>
      <c r="K17" s="22">
        <v>0.78348141585001896</v>
      </c>
      <c r="L17" s="22">
        <v>0.697900546787669</v>
      </c>
      <c r="M17" s="22"/>
      <c r="N17" s="22">
        <v>0.67539972265645498</v>
      </c>
      <c r="O17" s="22">
        <v>0.77132713248722695</v>
      </c>
      <c r="P17" s="22">
        <v>0.82458782832386901</v>
      </c>
      <c r="Q17" s="22">
        <v>0.87971421125694405</v>
      </c>
      <c r="R17" s="22">
        <v>0.51359093488055496</v>
      </c>
      <c r="S17" s="22">
        <v>0.96447797570620097</v>
      </c>
      <c r="T17" s="22">
        <v>0.68004623044916901</v>
      </c>
      <c r="U17" s="22">
        <v>0.65052339021072003</v>
      </c>
      <c r="V17" s="22">
        <v>0.70902421835958895</v>
      </c>
      <c r="W17" s="22">
        <v>0.82701722511575504</v>
      </c>
      <c r="X17" s="22">
        <v>0.85936990094467802</v>
      </c>
      <c r="Y17" s="22">
        <v>0.79304030542550796</v>
      </c>
      <c r="Z17" s="22">
        <v>0.67670790008247395</v>
      </c>
      <c r="AA17" s="22">
        <v>0.80029464151714802</v>
      </c>
      <c r="AB17" s="22">
        <v>0.88357435924996497</v>
      </c>
      <c r="AC17" s="22">
        <v>0.70101680621934503</v>
      </c>
      <c r="AD17" s="22"/>
      <c r="AE17" s="22">
        <v>0.78006347195251702</v>
      </c>
      <c r="AF17" s="22">
        <v>0.75937714417567004</v>
      </c>
    </row>
    <row r="18" spans="2:32" x14ac:dyDescent="0.5">
      <c r="B18" s="16"/>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F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202</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92</v>
      </c>
      <c r="C9" s="17">
        <v>0.26426150798319298</v>
      </c>
      <c r="D9" s="17">
        <v>0.320442195424679</v>
      </c>
      <c r="E9" s="17">
        <v>0.20982803332178299</v>
      </c>
      <c r="F9" s="17"/>
      <c r="G9" s="17">
        <v>0.48814611045982798</v>
      </c>
      <c r="H9" s="17">
        <v>0.42751506574102699</v>
      </c>
      <c r="I9" s="17">
        <v>0.346491933775114</v>
      </c>
      <c r="J9" s="17">
        <v>0.28649524822648897</v>
      </c>
      <c r="K9" s="17">
        <v>0.188049189189124</v>
      </c>
      <c r="L9" s="17">
        <v>8.7809057144966299E-2</v>
      </c>
      <c r="M9" s="17"/>
      <c r="N9" s="17">
        <v>0.27998553817493799</v>
      </c>
      <c r="O9" s="17">
        <v>0.306459055651712</v>
      </c>
      <c r="P9" s="17">
        <v>0.175425042283848</v>
      </c>
      <c r="Q9" s="17">
        <v>0.29376109327223698</v>
      </c>
      <c r="R9" s="17">
        <v>0.216883434210873</v>
      </c>
      <c r="S9" s="17">
        <v>0.20461870348326</v>
      </c>
      <c r="T9" s="17">
        <v>0.243720460594755</v>
      </c>
      <c r="U9" s="17">
        <v>0.19230071065412399</v>
      </c>
      <c r="V9" s="17">
        <v>0.23911544126661</v>
      </c>
      <c r="W9" s="17">
        <v>0.28749249910358499</v>
      </c>
      <c r="X9" s="17">
        <v>0.34003613546545602</v>
      </c>
      <c r="Y9" s="17">
        <v>0.24659945136268899</v>
      </c>
      <c r="Z9" s="17">
        <v>0.12584299328642901</v>
      </c>
      <c r="AA9" s="17">
        <v>0.16897945370299</v>
      </c>
      <c r="AB9" s="17">
        <v>0.34795462089928703</v>
      </c>
      <c r="AC9" s="17">
        <v>0.229458781474638</v>
      </c>
      <c r="AD9" s="17"/>
      <c r="AE9" s="17">
        <v>0.38838432784561</v>
      </c>
      <c r="AF9" s="17">
        <v>0.20771064536756501</v>
      </c>
    </row>
    <row r="10" spans="2:32" x14ac:dyDescent="0.5">
      <c r="B10" s="18" t="s">
        <v>93</v>
      </c>
      <c r="C10" s="17">
        <v>0.23496047792170099</v>
      </c>
      <c r="D10" s="17">
        <v>0.21189141883972901</v>
      </c>
      <c r="E10" s="17">
        <v>0.25785845747594899</v>
      </c>
      <c r="F10" s="17"/>
      <c r="G10" s="17">
        <v>0.269944177076817</v>
      </c>
      <c r="H10" s="17">
        <v>0.29244820384890302</v>
      </c>
      <c r="I10" s="17">
        <v>0.28933785181809601</v>
      </c>
      <c r="J10" s="17">
        <v>0.254544131389079</v>
      </c>
      <c r="K10" s="17">
        <v>0.24328337727714899</v>
      </c>
      <c r="L10" s="17">
        <v>0.14140028107809599</v>
      </c>
      <c r="M10" s="17"/>
      <c r="N10" s="17">
        <v>0.18631344657500501</v>
      </c>
      <c r="O10" s="17">
        <v>0.27703957920994599</v>
      </c>
      <c r="P10" s="17">
        <v>0.22226511429458901</v>
      </c>
      <c r="Q10" s="17">
        <v>0.15532192184049001</v>
      </c>
      <c r="R10" s="17">
        <v>0.32082112836420101</v>
      </c>
      <c r="S10" s="17">
        <v>0.27268219535857402</v>
      </c>
      <c r="T10" s="17">
        <v>0.181521098286826</v>
      </c>
      <c r="U10" s="17">
        <v>0.17816867234894901</v>
      </c>
      <c r="V10" s="17">
        <v>0.20743233934848199</v>
      </c>
      <c r="W10" s="17">
        <v>0.23483647454581999</v>
      </c>
      <c r="X10" s="17">
        <v>0.31726062455625298</v>
      </c>
      <c r="Y10" s="17">
        <v>0.464538612323313</v>
      </c>
      <c r="Z10" s="17">
        <v>0.21321610786590101</v>
      </c>
      <c r="AA10" s="17">
        <v>0.38388366350427899</v>
      </c>
      <c r="AB10" s="17">
        <v>0.27115440537498697</v>
      </c>
      <c r="AC10" s="17">
        <v>0.16745973065299</v>
      </c>
      <c r="AD10" s="17"/>
      <c r="AE10" s="17">
        <v>0.25981927012487199</v>
      </c>
      <c r="AF10" s="17">
        <v>0.22363471087716999</v>
      </c>
    </row>
    <row r="11" spans="2:32" ht="28.7" x14ac:dyDescent="0.5">
      <c r="B11" s="18" t="s">
        <v>187</v>
      </c>
      <c r="C11" s="17">
        <v>0.174770313581016</v>
      </c>
      <c r="D11" s="17">
        <v>0.19459905437241801</v>
      </c>
      <c r="E11" s="17">
        <v>0.15648264314244401</v>
      </c>
      <c r="F11" s="17"/>
      <c r="G11" s="17">
        <v>0.14076753192107999</v>
      </c>
      <c r="H11" s="17">
        <v>0.182071581599513</v>
      </c>
      <c r="I11" s="17">
        <v>0.17377587938563799</v>
      </c>
      <c r="J11" s="17">
        <v>0.20046509895207901</v>
      </c>
      <c r="K11" s="17">
        <v>0.15562292004963499</v>
      </c>
      <c r="L11" s="17">
        <v>0.179730682317149</v>
      </c>
      <c r="M11" s="17"/>
      <c r="N11" s="17">
        <v>0.18581410984371699</v>
      </c>
      <c r="O11" s="17">
        <v>0.16188671825780099</v>
      </c>
      <c r="P11" s="17">
        <v>0.114020929180187</v>
      </c>
      <c r="Q11" s="17">
        <v>0.214448649982867</v>
      </c>
      <c r="R11" s="17">
        <v>9.6704822806779306E-2</v>
      </c>
      <c r="S11" s="17">
        <v>0.22362944369960899</v>
      </c>
      <c r="T11" s="17">
        <v>0.20013613865115201</v>
      </c>
      <c r="U11" s="17">
        <v>0.13762055981243901</v>
      </c>
      <c r="V11" s="17">
        <v>0.24081547834554701</v>
      </c>
      <c r="W11" s="17">
        <v>0.18372535370882201</v>
      </c>
      <c r="X11" s="17">
        <v>8.7692281052455606E-2</v>
      </c>
      <c r="Y11" s="17">
        <v>7.4842093385013797E-2</v>
      </c>
      <c r="Z11" s="17">
        <v>0.14284272828047401</v>
      </c>
      <c r="AA11" s="17">
        <v>0.197679671034064</v>
      </c>
      <c r="AB11" s="17">
        <v>0.13590250192791101</v>
      </c>
      <c r="AC11" s="17">
        <v>0.17074038824538701</v>
      </c>
      <c r="AD11" s="17"/>
      <c r="AE11" s="17">
        <v>0.16047957479449201</v>
      </c>
      <c r="AF11" s="17">
        <v>0.181281232416797</v>
      </c>
    </row>
    <row r="12" spans="2:32" x14ac:dyDescent="0.5">
      <c r="B12" s="18" t="s">
        <v>95</v>
      </c>
      <c r="C12" s="17">
        <v>9.4901436563729402E-2</v>
      </c>
      <c r="D12" s="17">
        <v>8.0179228030083094E-2</v>
      </c>
      <c r="E12" s="17">
        <v>0.107375072076187</v>
      </c>
      <c r="F12" s="17"/>
      <c r="G12" s="17">
        <v>3.4256640040588197E-2</v>
      </c>
      <c r="H12" s="17">
        <v>4.1073596401000501E-2</v>
      </c>
      <c r="I12" s="17">
        <v>6.7730784598104804E-2</v>
      </c>
      <c r="J12" s="17">
        <v>7.7655406483771797E-2</v>
      </c>
      <c r="K12" s="17">
        <v>0.14334141374880999</v>
      </c>
      <c r="L12" s="17">
        <v>0.13872529551478699</v>
      </c>
      <c r="M12" s="17"/>
      <c r="N12" s="17">
        <v>9.1599020195637898E-2</v>
      </c>
      <c r="O12" s="17">
        <v>4.8417912518330102E-2</v>
      </c>
      <c r="P12" s="17">
        <v>9.4631841916405196E-2</v>
      </c>
      <c r="Q12" s="17">
        <v>9.3872106750227599E-2</v>
      </c>
      <c r="R12" s="17">
        <v>9.1061983169710106E-2</v>
      </c>
      <c r="S12" s="17">
        <v>0.112555838785453</v>
      </c>
      <c r="T12" s="17">
        <v>0.1663399224488</v>
      </c>
      <c r="U12" s="17">
        <v>9.1722964414753305E-2</v>
      </c>
      <c r="V12" s="17">
        <v>0.105656532478114</v>
      </c>
      <c r="W12" s="17">
        <v>0.11435270598725999</v>
      </c>
      <c r="X12" s="17">
        <v>7.3677975012036004E-2</v>
      </c>
      <c r="Y12" s="17">
        <v>6.8986564858163998E-2</v>
      </c>
      <c r="Z12" s="17">
        <v>6.9387736806120204E-2</v>
      </c>
      <c r="AA12" s="17">
        <v>6.5730213374264698E-2</v>
      </c>
      <c r="AB12" s="17">
        <v>7.3812968537821197E-2</v>
      </c>
      <c r="AC12" s="17">
        <v>0.13234361033605299</v>
      </c>
      <c r="AD12" s="17"/>
      <c r="AE12" s="17">
        <v>7.6108308470379096E-2</v>
      </c>
      <c r="AF12" s="17">
        <v>0.103463662318051</v>
      </c>
    </row>
    <row r="13" spans="2:32" x14ac:dyDescent="0.5">
      <c r="B13" s="18" t="s">
        <v>96</v>
      </c>
      <c r="C13" s="17">
        <v>0.163850263257001</v>
      </c>
      <c r="D13" s="17">
        <v>0.13360110715656601</v>
      </c>
      <c r="E13" s="17">
        <v>0.19334135486670301</v>
      </c>
      <c r="F13" s="17"/>
      <c r="G13" s="17">
        <v>3.8566056749021298E-2</v>
      </c>
      <c r="H13" s="17">
        <v>4.4296912728796801E-2</v>
      </c>
      <c r="I13" s="17">
        <v>6.96388634227917E-2</v>
      </c>
      <c r="J13" s="17">
        <v>0.12506802508306999</v>
      </c>
      <c r="K13" s="17">
        <v>0.21337553247375199</v>
      </c>
      <c r="L13" s="17">
        <v>0.31779194988766202</v>
      </c>
      <c r="M13" s="17"/>
      <c r="N13" s="17">
        <v>0.195997291961895</v>
      </c>
      <c r="O13" s="17">
        <v>0.16011883069044799</v>
      </c>
      <c r="P13" s="17">
        <v>0.28987385830231299</v>
      </c>
      <c r="Q13" s="17">
        <v>0.242596228154178</v>
      </c>
      <c r="R13" s="17">
        <v>0.183466648278727</v>
      </c>
      <c r="S13" s="17">
        <v>0.147356437815578</v>
      </c>
      <c r="T13" s="17">
        <v>0.151103479572891</v>
      </c>
      <c r="U13" s="17">
        <v>0.18208481768932699</v>
      </c>
      <c r="V13" s="17">
        <v>0.12945338337443299</v>
      </c>
      <c r="W13" s="17">
        <v>0.101944069956572</v>
      </c>
      <c r="X13" s="17">
        <v>0.12799434557458</v>
      </c>
      <c r="Y13" s="17">
        <v>6.8986564858163998E-2</v>
      </c>
      <c r="Z13" s="17">
        <v>0.28747918556195101</v>
      </c>
      <c r="AA13" s="17">
        <v>0.15284615385879599</v>
      </c>
      <c r="AB13" s="17">
        <v>0.17117550325999401</v>
      </c>
      <c r="AC13" s="17">
        <v>0.26896106687409299</v>
      </c>
      <c r="AD13" s="17"/>
      <c r="AE13" s="17">
        <v>7.5637921593024904E-2</v>
      </c>
      <c r="AF13" s="17">
        <v>0.20404016564539201</v>
      </c>
    </row>
    <row r="14" spans="2:32" x14ac:dyDescent="0.5">
      <c r="B14" s="18" t="s">
        <v>76</v>
      </c>
      <c r="C14" s="17">
        <v>6.7256000693359894E-2</v>
      </c>
      <c r="D14" s="17">
        <v>5.9286996176524998E-2</v>
      </c>
      <c r="E14" s="17">
        <v>7.5114439116934106E-2</v>
      </c>
      <c r="F14" s="17"/>
      <c r="G14" s="17">
        <v>2.8319483752665998E-2</v>
      </c>
      <c r="H14" s="17">
        <v>1.259463968076E-2</v>
      </c>
      <c r="I14" s="17">
        <v>5.3024687000255803E-2</v>
      </c>
      <c r="J14" s="17">
        <v>5.5772089865511999E-2</v>
      </c>
      <c r="K14" s="17">
        <v>5.6327567261529599E-2</v>
      </c>
      <c r="L14" s="17">
        <v>0.13454273405733899</v>
      </c>
      <c r="M14" s="17"/>
      <c r="N14" s="17">
        <v>6.0290593248806E-2</v>
      </c>
      <c r="O14" s="17">
        <v>4.6077903671763502E-2</v>
      </c>
      <c r="P14" s="17">
        <v>0.103783214022658</v>
      </c>
      <c r="Q14" s="17">
        <v>0</v>
      </c>
      <c r="R14" s="17">
        <v>9.1061983169710106E-2</v>
      </c>
      <c r="S14" s="17">
        <v>3.9157380857525501E-2</v>
      </c>
      <c r="T14" s="17">
        <v>5.7178900445575102E-2</v>
      </c>
      <c r="U14" s="17">
        <v>0.218102275080408</v>
      </c>
      <c r="V14" s="17">
        <v>7.75268251868131E-2</v>
      </c>
      <c r="W14" s="17">
        <v>7.7648896697940395E-2</v>
      </c>
      <c r="X14" s="17">
        <v>5.3338638339219598E-2</v>
      </c>
      <c r="Y14" s="17">
        <v>7.6046713212655506E-2</v>
      </c>
      <c r="Z14" s="17">
        <v>0.16123124819912499</v>
      </c>
      <c r="AA14" s="17">
        <v>3.08808445256065E-2</v>
      </c>
      <c r="AB14" s="17">
        <v>0</v>
      </c>
      <c r="AC14" s="17">
        <v>3.1036422416839099E-2</v>
      </c>
      <c r="AD14" s="17"/>
      <c r="AE14" s="17">
        <v>3.9570597171621702E-2</v>
      </c>
      <c r="AF14" s="17">
        <v>7.9869583375025199E-2</v>
      </c>
    </row>
    <row r="15" spans="2:32" x14ac:dyDescent="0.5">
      <c r="B15" s="18" t="s">
        <v>97</v>
      </c>
      <c r="C15" s="21">
        <v>0.49922198590489397</v>
      </c>
      <c r="D15" s="21">
        <v>0.53233361426440795</v>
      </c>
      <c r="E15" s="21">
        <v>0.467686490797732</v>
      </c>
      <c r="F15" s="21"/>
      <c r="G15" s="21">
        <v>0.75809028753664498</v>
      </c>
      <c r="H15" s="21">
        <v>0.71996326958992996</v>
      </c>
      <c r="I15" s="21">
        <v>0.63582978559321002</v>
      </c>
      <c r="J15" s="21">
        <v>0.54103937961556703</v>
      </c>
      <c r="K15" s="21">
        <v>0.43133256646627299</v>
      </c>
      <c r="L15" s="21">
        <v>0.229209338223063</v>
      </c>
      <c r="M15" s="21"/>
      <c r="N15" s="21">
        <v>0.46629898474994402</v>
      </c>
      <c r="O15" s="21">
        <v>0.58349863486165798</v>
      </c>
      <c r="P15" s="21">
        <v>0.39769015657843698</v>
      </c>
      <c r="Q15" s="21">
        <v>0.44908301511272702</v>
      </c>
      <c r="R15" s="21">
        <v>0.53770456257507304</v>
      </c>
      <c r="S15" s="21">
        <v>0.47730089884183402</v>
      </c>
      <c r="T15" s="21">
        <v>0.42524155888158099</v>
      </c>
      <c r="U15" s="21">
        <v>0.37046938300307303</v>
      </c>
      <c r="V15" s="21">
        <v>0.44654778061509298</v>
      </c>
      <c r="W15" s="21">
        <v>0.522328973649405</v>
      </c>
      <c r="X15" s="21">
        <v>0.657296760021709</v>
      </c>
      <c r="Y15" s="21">
        <v>0.71113806368600296</v>
      </c>
      <c r="Z15" s="21">
        <v>0.33905910115233001</v>
      </c>
      <c r="AA15" s="21">
        <v>0.55286311720726899</v>
      </c>
      <c r="AB15" s="21">
        <v>0.619109026274274</v>
      </c>
      <c r="AC15" s="21">
        <v>0.39691851212762802</v>
      </c>
      <c r="AD15" s="21"/>
      <c r="AE15" s="21">
        <v>0.64820359797048199</v>
      </c>
      <c r="AF15" s="21">
        <v>0.43134535624473502</v>
      </c>
    </row>
    <row r="16" spans="2:32" x14ac:dyDescent="0.5">
      <c r="B16" s="18" t="s">
        <v>98</v>
      </c>
      <c r="C16" s="21">
        <v>0.25875169982072999</v>
      </c>
      <c r="D16" s="21">
        <v>0.21378033518664899</v>
      </c>
      <c r="E16" s="21">
        <v>0.30071642694289002</v>
      </c>
      <c r="F16" s="21"/>
      <c r="G16" s="21">
        <v>7.2822696789609495E-2</v>
      </c>
      <c r="H16" s="21">
        <v>8.5370509129797295E-2</v>
      </c>
      <c r="I16" s="21">
        <v>0.13736964802089599</v>
      </c>
      <c r="J16" s="21">
        <v>0.202723431566841</v>
      </c>
      <c r="K16" s="21">
        <v>0.356716946222562</v>
      </c>
      <c r="L16" s="21">
        <v>0.45651724540244898</v>
      </c>
      <c r="M16" s="21"/>
      <c r="N16" s="21">
        <v>0.28759631215753301</v>
      </c>
      <c r="O16" s="21">
        <v>0.20853674320877799</v>
      </c>
      <c r="P16" s="21">
        <v>0.38450570021871799</v>
      </c>
      <c r="Q16" s="21">
        <v>0.33646833490440498</v>
      </c>
      <c r="R16" s="21">
        <v>0.27452863144843698</v>
      </c>
      <c r="S16" s="21">
        <v>0.259912276601032</v>
      </c>
      <c r="T16" s="21">
        <v>0.31744340202169102</v>
      </c>
      <c r="U16" s="21">
        <v>0.27380778210408002</v>
      </c>
      <c r="V16" s="21">
        <v>0.23510991585254701</v>
      </c>
      <c r="W16" s="21">
        <v>0.21629677594383201</v>
      </c>
      <c r="X16" s="21">
        <v>0.20167232058661599</v>
      </c>
      <c r="Y16" s="21">
        <v>0.137973129716328</v>
      </c>
      <c r="Z16" s="21">
        <v>0.35686692236807099</v>
      </c>
      <c r="AA16" s="21">
        <v>0.21857636723306101</v>
      </c>
      <c r="AB16" s="21">
        <v>0.24498847179781599</v>
      </c>
      <c r="AC16" s="21">
        <v>0.40130467721014601</v>
      </c>
      <c r="AD16" s="21"/>
      <c r="AE16" s="21">
        <v>0.15174623006340399</v>
      </c>
      <c r="AF16" s="21">
        <v>0.307503827963442</v>
      </c>
    </row>
    <row r="17" spans="2:32" x14ac:dyDescent="0.5">
      <c r="B17" s="18" t="s">
        <v>99</v>
      </c>
      <c r="C17" s="22">
        <v>0.24047028608416399</v>
      </c>
      <c r="D17" s="22">
        <v>0.31855327907775799</v>
      </c>
      <c r="E17" s="22">
        <v>0.166970063854842</v>
      </c>
      <c r="F17" s="22"/>
      <c r="G17" s="22">
        <v>0.68526759074703603</v>
      </c>
      <c r="H17" s="22">
        <v>0.63459276046013202</v>
      </c>
      <c r="I17" s="22">
        <v>0.498460137572313</v>
      </c>
      <c r="J17" s="22">
        <v>0.338315948048726</v>
      </c>
      <c r="K17" s="22">
        <v>7.4615620243711295E-2</v>
      </c>
      <c r="L17" s="22">
        <v>-0.22730790717938601</v>
      </c>
      <c r="M17" s="22"/>
      <c r="N17" s="22">
        <v>0.17870267259240999</v>
      </c>
      <c r="O17" s="22">
        <v>0.37496189165288002</v>
      </c>
      <c r="P17" s="22">
        <v>1.31844563597192E-2</v>
      </c>
      <c r="Q17" s="22">
        <v>0.11261468020832199</v>
      </c>
      <c r="R17" s="22">
        <v>0.26317593112663601</v>
      </c>
      <c r="S17" s="22">
        <v>0.21738862224080199</v>
      </c>
      <c r="T17" s="22">
        <v>0.10779815685989</v>
      </c>
      <c r="U17" s="22">
        <v>9.6661600898992506E-2</v>
      </c>
      <c r="V17" s="22">
        <v>0.211437864762546</v>
      </c>
      <c r="W17" s="22">
        <v>0.30603219770557299</v>
      </c>
      <c r="X17" s="22">
        <v>0.45562443943509401</v>
      </c>
      <c r="Y17" s="22">
        <v>0.57316493396967505</v>
      </c>
      <c r="Z17" s="22">
        <v>-1.7807821215741398E-2</v>
      </c>
      <c r="AA17" s="22">
        <v>0.33428674997420799</v>
      </c>
      <c r="AB17" s="22">
        <v>0.37412055447645798</v>
      </c>
      <c r="AC17" s="22">
        <v>-4.3861650825183802E-3</v>
      </c>
      <c r="AD17" s="22"/>
      <c r="AE17" s="22">
        <v>0.49645736790707801</v>
      </c>
      <c r="AF17" s="22">
        <v>0.123841528281293</v>
      </c>
    </row>
    <row r="18" spans="2:32" x14ac:dyDescent="0.5">
      <c r="B18" s="16"/>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F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203</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92</v>
      </c>
      <c r="C9" s="17">
        <v>0.463429880826848</v>
      </c>
      <c r="D9" s="17">
        <v>0.54132122196712096</v>
      </c>
      <c r="E9" s="17">
        <v>0.38900198622750798</v>
      </c>
      <c r="F9" s="17"/>
      <c r="G9" s="17">
        <v>0.61908707173397803</v>
      </c>
      <c r="H9" s="17">
        <v>0.605469797226174</v>
      </c>
      <c r="I9" s="17">
        <v>0.48643235506985799</v>
      </c>
      <c r="J9" s="17">
        <v>0.46985621432941799</v>
      </c>
      <c r="K9" s="17">
        <v>0.43262742241152502</v>
      </c>
      <c r="L9" s="17">
        <v>0.33399434313647097</v>
      </c>
      <c r="M9" s="17"/>
      <c r="N9" s="17">
        <v>0.408747077211359</v>
      </c>
      <c r="O9" s="17">
        <v>0.50386072925371095</v>
      </c>
      <c r="P9" s="17">
        <v>0.47567476628855498</v>
      </c>
      <c r="Q9" s="17">
        <v>0.41548660278118299</v>
      </c>
      <c r="R9" s="17">
        <v>0.49646282876241299</v>
      </c>
      <c r="S9" s="17">
        <v>0.466996174558445</v>
      </c>
      <c r="T9" s="17">
        <v>0.393394985162696</v>
      </c>
      <c r="U9" s="17">
        <v>0.38240880688495898</v>
      </c>
      <c r="V9" s="17">
        <v>0.34245922882674001</v>
      </c>
      <c r="W9" s="17">
        <v>0.51945182141917501</v>
      </c>
      <c r="X9" s="17">
        <v>0.48850003475724402</v>
      </c>
      <c r="Y9" s="17">
        <v>0.56720501329395001</v>
      </c>
      <c r="Z9" s="17">
        <v>0.431433918266873</v>
      </c>
      <c r="AA9" s="17">
        <v>0.59536349685094503</v>
      </c>
      <c r="AB9" s="17">
        <v>0.60668256164538903</v>
      </c>
      <c r="AC9" s="17">
        <v>0.40621020438538602</v>
      </c>
      <c r="AD9" s="17"/>
      <c r="AE9" s="17">
        <v>0.54216878671961</v>
      </c>
      <c r="AF9" s="17">
        <v>0.427556114386623</v>
      </c>
    </row>
    <row r="10" spans="2:32" x14ac:dyDescent="0.5">
      <c r="B10" s="18" t="s">
        <v>93</v>
      </c>
      <c r="C10" s="17">
        <v>0.192021139517422</v>
      </c>
      <c r="D10" s="17">
        <v>0.20586668301038699</v>
      </c>
      <c r="E10" s="17">
        <v>0.17757492645452899</v>
      </c>
      <c r="F10" s="17"/>
      <c r="G10" s="17">
        <v>0.13595561294559</v>
      </c>
      <c r="H10" s="17">
        <v>0.16663896485513399</v>
      </c>
      <c r="I10" s="17">
        <v>0.19536947894153101</v>
      </c>
      <c r="J10" s="17">
        <v>0.20793521516262101</v>
      </c>
      <c r="K10" s="17">
        <v>0.221348240996532</v>
      </c>
      <c r="L10" s="17">
        <v>0.193163341494624</v>
      </c>
      <c r="M10" s="17"/>
      <c r="N10" s="17">
        <v>0.18796399075736001</v>
      </c>
      <c r="O10" s="17">
        <v>0.17829525417470601</v>
      </c>
      <c r="P10" s="17">
        <v>0.229728915059879</v>
      </c>
      <c r="Q10" s="17">
        <v>0.15762952376393999</v>
      </c>
      <c r="R10" s="17">
        <v>0</v>
      </c>
      <c r="S10" s="17">
        <v>0.15297612248293299</v>
      </c>
      <c r="T10" s="17">
        <v>9.9772061466487094E-2</v>
      </c>
      <c r="U10" s="17">
        <v>0.26335677982168698</v>
      </c>
      <c r="V10" s="17">
        <v>0.21989229848665601</v>
      </c>
      <c r="W10" s="17">
        <v>0.22924912100506301</v>
      </c>
      <c r="X10" s="17">
        <v>0.13539818431009801</v>
      </c>
      <c r="Y10" s="17">
        <v>0.28776170863522998</v>
      </c>
      <c r="Z10" s="17">
        <v>0.208353865208666</v>
      </c>
      <c r="AA10" s="17">
        <v>0.108053409913733</v>
      </c>
      <c r="AB10" s="17">
        <v>0.218089967097018</v>
      </c>
      <c r="AC10" s="17">
        <v>0.25040761100418202</v>
      </c>
      <c r="AD10" s="17"/>
      <c r="AE10" s="17">
        <v>0.21476665273850801</v>
      </c>
      <c r="AF10" s="17">
        <v>0.181658190990203</v>
      </c>
    </row>
    <row r="11" spans="2:32" ht="28.7" x14ac:dyDescent="0.5">
      <c r="B11" s="18" t="s">
        <v>187</v>
      </c>
      <c r="C11" s="17">
        <v>0.124433511201597</v>
      </c>
      <c r="D11" s="17">
        <v>0.104452742311539</v>
      </c>
      <c r="E11" s="17">
        <v>0.14397350834071801</v>
      </c>
      <c r="F11" s="17"/>
      <c r="G11" s="17">
        <v>0.16301569215259201</v>
      </c>
      <c r="H11" s="17">
        <v>0.117990122413523</v>
      </c>
      <c r="I11" s="17">
        <v>0.128335199190074</v>
      </c>
      <c r="J11" s="17">
        <v>0.11821006223180899</v>
      </c>
      <c r="K11" s="17">
        <v>0.11434589098053501</v>
      </c>
      <c r="L11" s="17">
        <v>0.123851189746332</v>
      </c>
      <c r="M11" s="17"/>
      <c r="N11" s="17">
        <v>0.115376592944975</v>
      </c>
      <c r="O11" s="17">
        <v>0.116124054362769</v>
      </c>
      <c r="P11" s="17">
        <v>0.100563075678402</v>
      </c>
      <c r="Q11" s="17">
        <v>0.21104566269002101</v>
      </c>
      <c r="R11" s="17">
        <v>0.31577036526109697</v>
      </c>
      <c r="S11" s="17">
        <v>0.15908450099624699</v>
      </c>
      <c r="T11" s="17">
        <v>0.23683522323136399</v>
      </c>
      <c r="U11" s="17">
        <v>0.17908505507560399</v>
      </c>
      <c r="V11" s="17">
        <v>0.122305799257878</v>
      </c>
      <c r="W11" s="17">
        <v>8.6477653854934694E-2</v>
      </c>
      <c r="X11" s="17">
        <v>0.14208207934365299</v>
      </c>
      <c r="Y11" s="17">
        <v>7.6046713212655506E-2</v>
      </c>
      <c r="Z11" s="17">
        <v>8.9361741032305098E-2</v>
      </c>
      <c r="AA11" s="17">
        <v>0.20163087474733099</v>
      </c>
      <c r="AB11" s="17">
        <v>3.2009225988168501E-2</v>
      </c>
      <c r="AC11" s="17">
        <v>0.13110764607425399</v>
      </c>
      <c r="AD11" s="17"/>
      <c r="AE11" s="17">
        <v>0.102839162814555</v>
      </c>
      <c r="AF11" s="17">
        <v>0.13427198433863399</v>
      </c>
    </row>
    <row r="12" spans="2:32" x14ac:dyDescent="0.5">
      <c r="B12" s="18" t="s">
        <v>95</v>
      </c>
      <c r="C12" s="17">
        <v>5.3656249219497597E-2</v>
      </c>
      <c r="D12" s="17">
        <v>2.9599301598967499E-2</v>
      </c>
      <c r="E12" s="17">
        <v>7.6826672130568902E-2</v>
      </c>
      <c r="F12" s="17"/>
      <c r="G12" s="17">
        <v>0</v>
      </c>
      <c r="H12" s="17">
        <v>5.8060381448516697E-2</v>
      </c>
      <c r="I12" s="17">
        <v>3.9427124907894497E-2</v>
      </c>
      <c r="J12" s="17">
        <v>5.4852184471102003E-2</v>
      </c>
      <c r="K12" s="17">
        <v>7.3498571859186707E-2</v>
      </c>
      <c r="L12" s="17">
        <v>6.2708962973854698E-2</v>
      </c>
      <c r="M12" s="17"/>
      <c r="N12" s="17">
        <v>3.6064836288498901E-2</v>
      </c>
      <c r="O12" s="17">
        <v>5.5069070182735602E-2</v>
      </c>
      <c r="P12" s="17">
        <v>1.8187446724955598E-2</v>
      </c>
      <c r="Q12" s="17">
        <v>9.5145223318089903E-2</v>
      </c>
      <c r="R12" s="17">
        <v>0.18776680597648901</v>
      </c>
      <c r="S12" s="17">
        <v>0.15180737275241299</v>
      </c>
      <c r="T12" s="17">
        <v>7.4061905016267901E-2</v>
      </c>
      <c r="U12" s="17">
        <v>4.3791444902957402E-2</v>
      </c>
      <c r="V12" s="17">
        <v>0.116306755352724</v>
      </c>
      <c r="W12" s="17">
        <v>4.2286862874857702E-2</v>
      </c>
      <c r="X12" s="17">
        <v>1.8600642473654901E-2</v>
      </c>
      <c r="Y12" s="17">
        <v>0</v>
      </c>
      <c r="Z12" s="17">
        <v>1.7365053029900001E-2</v>
      </c>
      <c r="AA12" s="17">
        <v>0</v>
      </c>
      <c r="AB12" s="17">
        <v>3.5285079549706798E-2</v>
      </c>
      <c r="AC12" s="17">
        <v>7.2197145208661204E-2</v>
      </c>
      <c r="AD12" s="17"/>
      <c r="AE12" s="17">
        <v>4.6268828042014098E-2</v>
      </c>
      <c r="AF12" s="17">
        <v>5.7021988416808098E-2</v>
      </c>
    </row>
    <row r="13" spans="2:32" x14ac:dyDescent="0.5">
      <c r="B13" s="18" t="s">
        <v>96</v>
      </c>
      <c r="C13" s="17">
        <v>8.9059199838233002E-2</v>
      </c>
      <c r="D13" s="17">
        <v>5.4707942922743703E-2</v>
      </c>
      <c r="E13" s="17">
        <v>0.12219061767995899</v>
      </c>
      <c r="F13" s="17"/>
      <c r="G13" s="17">
        <v>4.2745683462939901E-2</v>
      </c>
      <c r="H13" s="17">
        <v>3.8784871353375397E-2</v>
      </c>
      <c r="I13" s="17">
        <v>6.2343433968637299E-2</v>
      </c>
      <c r="J13" s="17">
        <v>7.2073623915024101E-2</v>
      </c>
      <c r="K13" s="17">
        <v>0.102581208878552</v>
      </c>
      <c r="L13" s="17">
        <v>0.14985400845331701</v>
      </c>
      <c r="M13" s="17"/>
      <c r="N13" s="17">
        <v>0.142039982030601</v>
      </c>
      <c r="O13" s="17">
        <v>7.7257405440462196E-2</v>
      </c>
      <c r="P13" s="17">
        <v>0.11325429557647</v>
      </c>
      <c r="Q13" s="17">
        <v>9.2755776250720304E-2</v>
      </c>
      <c r="R13" s="17">
        <v>0</v>
      </c>
      <c r="S13" s="17">
        <v>3.5522024293798998E-2</v>
      </c>
      <c r="T13" s="17">
        <v>0.116616698015178</v>
      </c>
      <c r="U13" s="17">
        <v>8.7372298565440695E-2</v>
      </c>
      <c r="V13" s="17">
        <v>9.3871920223645197E-2</v>
      </c>
      <c r="W13" s="17">
        <v>5.2107976891166002E-2</v>
      </c>
      <c r="X13" s="17">
        <v>7.3632892910660497E-2</v>
      </c>
      <c r="Y13" s="17">
        <v>6.8986564858163998E-2</v>
      </c>
      <c r="Z13" s="17">
        <v>0.18282611641568</v>
      </c>
      <c r="AA13" s="17">
        <v>3.2301902742358703E-2</v>
      </c>
      <c r="AB13" s="17">
        <v>7.0400474616769501E-2</v>
      </c>
      <c r="AC13" s="17">
        <v>6.8425436736349696E-2</v>
      </c>
      <c r="AD13" s="17"/>
      <c r="AE13" s="17">
        <v>4.8548326513360503E-2</v>
      </c>
      <c r="AF13" s="17">
        <v>0.10751611883486301</v>
      </c>
    </row>
    <row r="14" spans="2:32" x14ac:dyDescent="0.5">
      <c r="B14" s="18" t="s">
        <v>76</v>
      </c>
      <c r="C14" s="17">
        <v>7.7400019396402203E-2</v>
      </c>
      <c r="D14" s="17">
        <v>6.4052108189241799E-2</v>
      </c>
      <c r="E14" s="17">
        <v>9.0432289166717E-2</v>
      </c>
      <c r="F14" s="17"/>
      <c r="G14" s="17">
        <v>3.91959397049002E-2</v>
      </c>
      <c r="H14" s="17">
        <v>1.3055862703277601E-2</v>
      </c>
      <c r="I14" s="17">
        <v>8.8092407922005594E-2</v>
      </c>
      <c r="J14" s="17">
        <v>7.7072699890025506E-2</v>
      </c>
      <c r="K14" s="17">
        <v>5.5598664873669101E-2</v>
      </c>
      <c r="L14" s="17">
        <v>0.136428154195401</v>
      </c>
      <c r="M14" s="17"/>
      <c r="N14" s="17">
        <v>0.109807520767207</v>
      </c>
      <c r="O14" s="17">
        <v>6.9393486585616296E-2</v>
      </c>
      <c r="P14" s="17">
        <v>6.2591500671739006E-2</v>
      </c>
      <c r="Q14" s="17">
        <v>2.7937211196046099E-2</v>
      </c>
      <c r="R14" s="17">
        <v>0</v>
      </c>
      <c r="S14" s="17">
        <v>3.3613804916162997E-2</v>
      </c>
      <c r="T14" s="17">
        <v>7.9319127108007204E-2</v>
      </c>
      <c r="U14" s="17">
        <v>4.3985614749351497E-2</v>
      </c>
      <c r="V14" s="17">
        <v>0.105163997852356</v>
      </c>
      <c r="W14" s="17">
        <v>7.0426563954803303E-2</v>
      </c>
      <c r="X14" s="17">
        <v>0.14178616620468901</v>
      </c>
      <c r="Y14" s="17">
        <v>0</v>
      </c>
      <c r="Z14" s="17">
        <v>7.0659306046575901E-2</v>
      </c>
      <c r="AA14" s="17">
        <v>6.2650315745632998E-2</v>
      </c>
      <c r="AB14" s="17">
        <v>3.7532691102948199E-2</v>
      </c>
      <c r="AC14" s="17">
        <v>7.1651956591168006E-2</v>
      </c>
      <c r="AD14" s="17"/>
      <c r="AE14" s="17">
        <v>4.5408243171952599E-2</v>
      </c>
      <c r="AF14" s="17">
        <v>9.1975603032869002E-2</v>
      </c>
    </row>
    <row r="15" spans="2:32" x14ac:dyDescent="0.5">
      <c r="B15" s="18" t="s">
        <v>97</v>
      </c>
      <c r="C15" s="21">
        <v>0.65545102034427005</v>
      </c>
      <c r="D15" s="21">
        <v>0.74718790497750898</v>
      </c>
      <c r="E15" s="21">
        <v>0.56657691268203703</v>
      </c>
      <c r="F15" s="21"/>
      <c r="G15" s="21">
        <v>0.75504268467956803</v>
      </c>
      <c r="H15" s="21">
        <v>0.77210876208130697</v>
      </c>
      <c r="I15" s="21">
        <v>0.68180183401138805</v>
      </c>
      <c r="J15" s="21">
        <v>0.67779142949203897</v>
      </c>
      <c r="K15" s="21">
        <v>0.65397566340805702</v>
      </c>
      <c r="L15" s="21">
        <v>0.52715768463109502</v>
      </c>
      <c r="M15" s="21"/>
      <c r="N15" s="21">
        <v>0.59671106796871898</v>
      </c>
      <c r="O15" s="21">
        <v>0.68215598342841699</v>
      </c>
      <c r="P15" s="21">
        <v>0.70540368134843401</v>
      </c>
      <c r="Q15" s="21">
        <v>0.57311612654512301</v>
      </c>
      <c r="R15" s="21">
        <v>0.49646282876241299</v>
      </c>
      <c r="S15" s="21">
        <v>0.61997229704137702</v>
      </c>
      <c r="T15" s="21">
        <v>0.49316704662918298</v>
      </c>
      <c r="U15" s="21">
        <v>0.64576558670664597</v>
      </c>
      <c r="V15" s="21">
        <v>0.56235152731339699</v>
      </c>
      <c r="W15" s="21">
        <v>0.74870094242423801</v>
      </c>
      <c r="X15" s="21">
        <v>0.623898219067342</v>
      </c>
      <c r="Y15" s="21">
        <v>0.85496672192918099</v>
      </c>
      <c r="Z15" s="21">
        <v>0.639787783475539</v>
      </c>
      <c r="AA15" s="21">
        <v>0.70341690676467805</v>
      </c>
      <c r="AB15" s="21">
        <v>0.82477252874240703</v>
      </c>
      <c r="AC15" s="21">
        <v>0.65661781538956698</v>
      </c>
      <c r="AD15" s="21"/>
      <c r="AE15" s="21">
        <v>0.75693543945811803</v>
      </c>
      <c r="AF15" s="21">
        <v>0.60921430537682597</v>
      </c>
    </row>
    <row r="16" spans="2:32" x14ac:dyDescent="0.5">
      <c r="B16" s="18" t="s">
        <v>98</v>
      </c>
      <c r="C16" s="21">
        <v>0.14271544905773101</v>
      </c>
      <c r="D16" s="21">
        <v>8.4307244521711205E-2</v>
      </c>
      <c r="E16" s="21">
        <v>0.19901728981052799</v>
      </c>
      <c r="F16" s="21"/>
      <c r="G16" s="21">
        <v>4.2745683462939901E-2</v>
      </c>
      <c r="H16" s="21">
        <v>9.6845252801892004E-2</v>
      </c>
      <c r="I16" s="21">
        <v>0.101770558876532</v>
      </c>
      <c r="J16" s="21">
        <v>0.12692580838612599</v>
      </c>
      <c r="K16" s="21">
        <v>0.176079780737739</v>
      </c>
      <c r="L16" s="21">
        <v>0.21256297142717201</v>
      </c>
      <c r="M16" s="21"/>
      <c r="N16" s="21">
        <v>0.17810481831909999</v>
      </c>
      <c r="O16" s="21">
        <v>0.13232647562319799</v>
      </c>
      <c r="P16" s="21">
        <v>0.131441742301425</v>
      </c>
      <c r="Q16" s="21">
        <v>0.18790099956881001</v>
      </c>
      <c r="R16" s="21">
        <v>0.18776680597648901</v>
      </c>
      <c r="S16" s="21">
        <v>0.18732939704621199</v>
      </c>
      <c r="T16" s="21">
        <v>0.19067860303144599</v>
      </c>
      <c r="U16" s="21">
        <v>0.13116374346839799</v>
      </c>
      <c r="V16" s="21">
        <v>0.21017867557636899</v>
      </c>
      <c r="W16" s="21">
        <v>9.4394839766023697E-2</v>
      </c>
      <c r="X16" s="21">
        <v>9.2233535384315404E-2</v>
      </c>
      <c r="Y16" s="21">
        <v>6.8986564858163998E-2</v>
      </c>
      <c r="Z16" s="21">
        <v>0.20019116944557999</v>
      </c>
      <c r="AA16" s="21">
        <v>3.2301902742358703E-2</v>
      </c>
      <c r="AB16" s="21">
        <v>0.105685554166476</v>
      </c>
      <c r="AC16" s="21">
        <v>0.14062258194501101</v>
      </c>
      <c r="AD16" s="21"/>
      <c r="AE16" s="21">
        <v>9.4817154555374594E-2</v>
      </c>
      <c r="AF16" s="21">
        <v>0.16453810725167201</v>
      </c>
    </row>
    <row r="17" spans="2:32" x14ac:dyDescent="0.5">
      <c r="B17" s="18" t="s">
        <v>99</v>
      </c>
      <c r="C17" s="22">
        <v>0.51273557128654002</v>
      </c>
      <c r="D17" s="22">
        <v>0.66288066045579797</v>
      </c>
      <c r="E17" s="22">
        <v>0.36755962287150901</v>
      </c>
      <c r="F17" s="22"/>
      <c r="G17" s="22">
        <v>0.71229700121662898</v>
      </c>
      <c r="H17" s="22">
        <v>0.67526350927941503</v>
      </c>
      <c r="I17" s="22">
        <v>0.58003127513485697</v>
      </c>
      <c r="J17" s="22">
        <v>0.55086562110591297</v>
      </c>
      <c r="K17" s="22">
        <v>0.47789588267031802</v>
      </c>
      <c r="L17" s="22">
        <v>0.31459471320392302</v>
      </c>
      <c r="M17" s="22"/>
      <c r="N17" s="22">
        <v>0.41860624964961901</v>
      </c>
      <c r="O17" s="22">
        <v>0.549829507805219</v>
      </c>
      <c r="P17" s="22">
        <v>0.57396193904700898</v>
      </c>
      <c r="Q17" s="22">
        <v>0.38521512697631199</v>
      </c>
      <c r="R17" s="22">
        <v>0.30869602278592401</v>
      </c>
      <c r="S17" s="22">
        <v>0.43264289999516498</v>
      </c>
      <c r="T17" s="22">
        <v>0.30248844359773802</v>
      </c>
      <c r="U17" s="22">
        <v>0.51460184323824798</v>
      </c>
      <c r="V17" s="22">
        <v>0.352172851737027</v>
      </c>
      <c r="W17" s="22">
        <v>0.65430610265821398</v>
      </c>
      <c r="X17" s="22">
        <v>0.531664683683027</v>
      </c>
      <c r="Y17" s="22">
        <v>0.78598015707101698</v>
      </c>
      <c r="Z17" s="22">
        <v>0.43959661402995798</v>
      </c>
      <c r="AA17" s="22">
        <v>0.67111500402231905</v>
      </c>
      <c r="AB17" s="22">
        <v>0.71908697457593096</v>
      </c>
      <c r="AC17" s="22">
        <v>0.515995233444557</v>
      </c>
      <c r="AD17" s="22"/>
      <c r="AE17" s="22">
        <v>0.66211828490274305</v>
      </c>
      <c r="AF17" s="22">
        <v>0.44467619812515402</v>
      </c>
    </row>
    <row r="18" spans="2:32" x14ac:dyDescent="0.5">
      <c r="B18" s="16"/>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F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204</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92</v>
      </c>
      <c r="C9" s="17">
        <v>0.204203286151591</v>
      </c>
      <c r="D9" s="17">
        <v>0.233829569822425</v>
      </c>
      <c r="E9" s="17">
        <v>0.17296855638049399</v>
      </c>
      <c r="F9" s="17"/>
      <c r="G9" s="17">
        <v>0.45563221010076799</v>
      </c>
      <c r="H9" s="17">
        <v>0.27071478057313803</v>
      </c>
      <c r="I9" s="17">
        <v>0.28913237117784801</v>
      </c>
      <c r="J9" s="17">
        <v>0.169436366352537</v>
      </c>
      <c r="K9" s="17">
        <v>0.16407304923445901</v>
      </c>
      <c r="L9" s="17">
        <v>8.3176056620660396E-2</v>
      </c>
      <c r="M9" s="17"/>
      <c r="N9" s="17">
        <v>0.199437940826727</v>
      </c>
      <c r="O9" s="17">
        <v>0.21436573932063999</v>
      </c>
      <c r="P9" s="17">
        <v>9.8063495957388905E-2</v>
      </c>
      <c r="Q9" s="17">
        <v>0.21390980094092699</v>
      </c>
      <c r="R9" s="17">
        <v>0.31863902012075501</v>
      </c>
      <c r="S9" s="17">
        <v>0.198489075042207</v>
      </c>
      <c r="T9" s="17">
        <v>0.14762335165837601</v>
      </c>
      <c r="U9" s="17">
        <v>0.186971845288812</v>
      </c>
      <c r="V9" s="17">
        <v>0.23221283664592199</v>
      </c>
      <c r="W9" s="17">
        <v>0.201880942142735</v>
      </c>
      <c r="X9" s="17">
        <v>0.31432336313981502</v>
      </c>
      <c r="Y9" s="17">
        <v>0.256687090079328</v>
      </c>
      <c r="Z9" s="17">
        <v>0.16067065564385699</v>
      </c>
      <c r="AA9" s="17">
        <v>0.22202271334903001</v>
      </c>
      <c r="AB9" s="17">
        <v>0.20599466656968901</v>
      </c>
      <c r="AC9" s="17">
        <v>0.22891896247277099</v>
      </c>
      <c r="AD9" s="17"/>
      <c r="AE9" s="17">
        <v>0.23450978293246</v>
      </c>
      <c r="AF9" s="17">
        <v>0.19039552269829799</v>
      </c>
    </row>
    <row r="10" spans="2:32" x14ac:dyDescent="0.5">
      <c r="B10" s="18" t="s">
        <v>93</v>
      </c>
      <c r="C10" s="17">
        <v>0.22651685159214399</v>
      </c>
      <c r="D10" s="17">
        <v>0.26039704906000399</v>
      </c>
      <c r="E10" s="17">
        <v>0.195002984920287</v>
      </c>
      <c r="F10" s="17"/>
      <c r="G10" s="17">
        <v>0.30721789507181602</v>
      </c>
      <c r="H10" s="17">
        <v>0.33457515572857</v>
      </c>
      <c r="I10" s="17">
        <v>0.26167664586181699</v>
      </c>
      <c r="J10" s="17">
        <v>0.246683717720068</v>
      </c>
      <c r="K10" s="17">
        <v>0.14957498595134799</v>
      </c>
      <c r="L10" s="17">
        <v>0.15831355203285499</v>
      </c>
      <c r="M10" s="17"/>
      <c r="N10" s="17">
        <v>0.18307991698696099</v>
      </c>
      <c r="O10" s="17">
        <v>0.23104256041426799</v>
      </c>
      <c r="P10" s="17">
        <v>0.24346395250859301</v>
      </c>
      <c r="Q10" s="17">
        <v>0.26357327224840199</v>
      </c>
      <c r="R10" s="17">
        <v>0.177823808641658</v>
      </c>
      <c r="S10" s="17">
        <v>0.30463014423214402</v>
      </c>
      <c r="T10" s="17">
        <v>0.24931475300963499</v>
      </c>
      <c r="U10" s="17">
        <v>0.22798224012438001</v>
      </c>
      <c r="V10" s="17">
        <v>0.174390894644015</v>
      </c>
      <c r="W10" s="17">
        <v>0.24342733165622299</v>
      </c>
      <c r="X10" s="17">
        <v>0.236968253059131</v>
      </c>
      <c r="Y10" s="17">
        <v>0.38425978892086898</v>
      </c>
      <c r="Z10" s="17">
        <v>0.26778794114954602</v>
      </c>
      <c r="AA10" s="17">
        <v>0.21733029561446099</v>
      </c>
      <c r="AB10" s="17">
        <v>0.13900132444593599</v>
      </c>
      <c r="AC10" s="17">
        <v>0.24146711044920299</v>
      </c>
      <c r="AD10" s="17"/>
      <c r="AE10" s="17">
        <v>0.23001996822177301</v>
      </c>
      <c r="AF10" s="17">
        <v>0.22492081737806199</v>
      </c>
    </row>
    <row r="11" spans="2:32" ht="28.7" x14ac:dyDescent="0.5">
      <c r="B11" s="18" t="s">
        <v>187</v>
      </c>
      <c r="C11" s="17">
        <v>0.20082740088756901</v>
      </c>
      <c r="D11" s="17">
        <v>0.20061104825987</v>
      </c>
      <c r="E11" s="17">
        <v>0.201777124643404</v>
      </c>
      <c r="F11" s="17"/>
      <c r="G11" s="17">
        <v>0.122155851001041</v>
      </c>
      <c r="H11" s="17">
        <v>0.21589133236860999</v>
      </c>
      <c r="I11" s="17">
        <v>0.17233363213844199</v>
      </c>
      <c r="J11" s="17">
        <v>0.185801856913032</v>
      </c>
      <c r="K11" s="17">
        <v>0.26732632046594401</v>
      </c>
      <c r="L11" s="17">
        <v>0.198060301905574</v>
      </c>
      <c r="M11" s="17"/>
      <c r="N11" s="17">
        <v>0.181609560993507</v>
      </c>
      <c r="O11" s="17">
        <v>0.18293172282516701</v>
      </c>
      <c r="P11" s="17">
        <v>0.22283095338943901</v>
      </c>
      <c r="Q11" s="17">
        <v>0.18834583256083101</v>
      </c>
      <c r="R11" s="17">
        <v>0</v>
      </c>
      <c r="S11" s="17">
        <v>0.12224788014889899</v>
      </c>
      <c r="T11" s="17">
        <v>0.19205112316366299</v>
      </c>
      <c r="U11" s="17">
        <v>0.22090418225843</v>
      </c>
      <c r="V11" s="17">
        <v>0.30032493860773501</v>
      </c>
      <c r="W11" s="17">
        <v>0.21425380405538499</v>
      </c>
      <c r="X11" s="17">
        <v>0.13926510813631501</v>
      </c>
      <c r="Y11" s="17">
        <v>0.14503327807081901</v>
      </c>
      <c r="Z11" s="17">
        <v>0.152509237772843</v>
      </c>
      <c r="AA11" s="17">
        <v>0.27142984364506401</v>
      </c>
      <c r="AB11" s="17">
        <v>0.25899368992982602</v>
      </c>
      <c r="AC11" s="17">
        <v>0.13041601779890699</v>
      </c>
      <c r="AD11" s="17"/>
      <c r="AE11" s="17">
        <v>0.19584524118579</v>
      </c>
      <c r="AF11" s="17">
        <v>0.20309729315344499</v>
      </c>
    </row>
    <row r="12" spans="2:32" x14ac:dyDescent="0.5">
      <c r="B12" s="18" t="s">
        <v>95</v>
      </c>
      <c r="C12" s="17">
        <v>0.15015140604501701</v>
      </c>
      <c r="D12" s="17">
        <v>0.12565985518161299</v>
      </c>
      <c r="E12" s="17">
        <v>0.17409389457333599</v>
      </c>
      <c r="F12" s="17"/>
      <c r="G12" s="17">
        <v>6.3891410462481896E-2</v>
      </c>
      <c r="H12" s="17">
        <v>0.13809095741271099</v>
      </c>
      <c r="I12" s="17">
        <v>0.14987325817851599</v>
      </c>
      <c r="J12" s="17">
        <v>0.17750652501380701</v>
      </c>
      <c r="K12" s="17">
        <v>0.12758680276489401</v>
      </c>
      <c r="L12" s="17">
        <v>0.184721825572318</v>
      </c>
      <c r="M12" s="17"/>
      <c r="N12" s="17">
        <v>0.17315420777055901</v>
      </c>
      <c r="O12" s="17">
        <v>0.14880814550094601</v>
      </c>
      <c r="P12" s="17">
        <v>6.1279742063563299E-2</v>
      </c>
      <c r="Q12" s="17">
        <v>0.177851712238181</v>
      </c>
      <c r="R12" s="17">
        <v>0.200594754396869</v>
      </c>
      <c r="S12" s="17">
        <v>0.18921172290817401</v>
      </c>
      <c r="T12" s="17">
        <v>0.19668422455895601</v>
      </c>
      <c r="U12" s="17">
        <v>0.19665968276644499</v>
      </c>
      <c r="V12" s="17">
        <v>0.105510259029509</v>
      </c>
      <c r="W12" s="17">
        <v>0.162197126162826</v>
      </c>
      <c r="X12" s="17">
        <v>5.2873234984925403E-2</v>
      </c>
      <c r="Y12" s="17">
        <v>6.8986564858163998E-2</v>
      </c>
      <c r="Z12" s="17">
        <v>0.119754580675544</v>
      </c>
      <c r="AA12" s="17">
        <v>0.163145765299163</v>
      </c>
      <c r="AB12" s="17">
        <v>0.227856142632126</v>
      </c>
      <c r="AC12" s="17">
        <v>0.16493929676163399</v>
      </c>
      <c r="AD12" s="17"/>
      <c r="AE12" s="17">
        <v>0.149765307598414</v>
      </c>
      <c r="AF12" s="17">
        <v>0.15032731407090699</v>
      </c>
    </row>
    <row r="13" spans="2:32" x14ac:dyDescent="0.5">
      <c r="B13" s="18" t="s">
        <v>96</v>
      </c>
      <c r="C13" s="17">
        <v>0.15929711773765001</v>
      </c>
      <c r="D13" s="17">
        <v>0.137250392164176</v>
      </c>
      <c r="E13" s="17">
        <v>0.18093889527228901</v>
      </c>
      <c r="F13" s="17"/>
      <c r="G13" s="17">
        <v>2.27831496112272E-2</v>
      </c>
      <c r="H13" s="17">
        <v>3.4566283431973703E-2</v>
      </c>
      <c r="I13" s="17">
        <v>7.8622987913068501E-2</v>
      </c>
      <c r="J13" s="17">
        <v>0.16641956575969799</v>
      </c>
      <c r="K13" s="17">
        <v>0.22536938640167201</v>
      </c>
      <c r="L13" s="17">
        <v>0.27195741834991699</v>
      </c>
      <c r="M13" s="17"/>
      <c r="N13" s="17">
        <v>0.169755508134359</v>
      </c>
      <c r="O13" s="17">
        <v>0.14861475919475201</v>
      </c>
      <c r="P13" s="17">
        <v>0.35366050580515501</v>
      </c>
      <c r="Q13" s="17">
        <v>9.2755776250720304E-2</v>
      </c>
      <c r="R13" s="17">
        <v>0.30294241684071799</v>
      </c>
      <c r="S13" s="17">
        <v>0.14626379681105101</v>
      </c>
      <c r="T13" s="17">
        <v>0.15545886016516799</v>
      </c>
      <c r="U13" s="17">
        <v>0.123795900279214</v>
      </c>
      <c r="V13" s="17">
        <v>0.13336380750733101</v>
      </c>
      <c r="W13" s="17">
        <v>0.13493870955814599</v>
      </c>
      <c r="X13" s="17">
        <v>0.20031755778829</v>
      </c>
      <c r="Y13" s="17">
        <v>0.14503327807081901</v>
      </c>
      <c r="Z13" s="17">
        <v>0.24582353636802501</v>
      </c>
      <c r="AA13" s="17">
        <v>6.6618840068684598E-2</v>
      </c>
      <c r="AB13" s="17">
        <v>6.5574791334839996E-2</v>
      </c>
      <c r="AC13" s="17">
        <v>0.20488944594672301</v>
      </c>
      <c r="AD13" s="17"/>
      <c r="AE13" s="17">
        <v>0.157522394519922</v>
      </c>
      <c r="AF13" s="17">
        <v>0.160105688868872</v>
      </c>
    </row>
    <row r="14" spans="2:32" x14ac:dyDescent="0.5">
      <c r="B14" s="18" t="s">
        <v>76</v>
      </c>
      <c r="C14" s="17">
        <v>5.90039375860298E-2</v>
      </c>
      <c r="D14" s="17">
        <v>4.2252085511911799E-2</v>
      </c>
      <c r="E14" s="17">
        <v>7.5218544210189697E-2</v>
      </c>
      <c r="F14" s="17"/>
      <c r="G14" s="17">
        <v>2.8319483752665998E-2</v>
      </c>
      <c r="H14" s="17">
        <v>6.1614904849964999E-3</v>
      </c>
      <c r="I14" s="17">
        <v>4.8361104730307601E-2</v>
      </c>
      <c r="J14" s="17">
        <v>5.4151968240857801E-2</v>
      </c>
      <c r="K14" s="17">
        <v>6.6069455181682196E-2</v>
      </c>
      <c r="L14" s="17">
        <v>0.10377084551867501</v>
      </c>
      <c r="M14" s="17"/>
      <c r="N14" s="17">
        <v>9.2962865287887095E-2</v>
      </c>
      <c r="O14" s="17">
        <v>7.4237072744227098E-2</v>
      </c>
      <c r="P14" s="17">
        <v>2.07013502758608E-2</v>
      </c>
      <c r="Q14" s="17">
        <v>6.3563605760938294E-2</v>
      </c>
      <c r="R14" s="17">
        <v>0</v>
      </c>
      <c r="S14" s="17">
        <v>3.9157380857525501E-2</v>
      </c>
      <c r="T14" s="17">
        <v>5.8867687444201899E-2</v>
      </c>
      <c r="U14" s="17">
        <v>4.3686149282720299E-2</v>
      </c>
      <c r="V14" s="17">
        <v>5.4197263565487999E-2</v>
      </c>
      <c r="W14" s="17">
        <v>4.3302086424685103E-2</v>
      </c>
      <c r="X14" s="17">
        <v>5.62524828915235E-2</v>
      </c>
      <c r="Y14" s="17">
        <v>0</v>
      </c>
      <c r="Z14" s="17">
        <v>5.3454048390184999E-2</v>
      </c>
      <c r="AA14" s="17">
        <v>5.9452542023597003E-2</v>
      </c>
      <c r="AB14" s="17">
        <v>0.10257938508758201</v>
      </c>
      <c r="AC14" s="17">
        <v>2.9369166570762599E-2</v>
      </c>
      <c r="AD14" s="17"/>
      <c r="AE14" s="17">
        <v>3.2337305541641798E-2</v>
      </c>
      <c r="AF14" s="17">
        <v>7.1153363830416205E-2</v>
      </c>
    </row>
    <row r="15" spans="2:32" x14ac:dyDescent="0.5">
      <c r="B15" s="18" t="s">
        <v>97</v>
      </c>
      <c r="C15" s="21">
        <v>0.43072013774373402</v>
      </c>
      <c r="D15" s="21">
        <v>0.49422661888242903</v>
      </c>
      <c r="E15" s="21">
        <v>0.36797154130078102</v>
      </c>
      <c r="F15" s="21"/>
      <c r="G15" s="21">
        <v>0.762850105172584</v>
      </c>
      <c r="H15" s="21">
        <v>0.60528993630170802</v>
      </c>
      <c r="I15" s="21">
        <v>0.550809017039666</v>
      </c>
      <c r="J15" s="21">
        <v>0.41612008407260498</v>
      </c>
      <c r="K15" s="21">
        <v>0.31364803518580697</v>
      </c>
      <c r="L15" s="21">
        <v>0.24148960865351601</v>
      </c>
      <c r="M15" s="21"/>
      <c r="N15" s="21">
        <v>0.38251785781368802</v>
      </c>
      <c r="O15" s="21">
        <v>0.44540829973490798</v>
      </c>
      <c r="P15" s="21">
        <v>0.34152744846598199</v>
      </c>
      <c r="Q15" s="21">
        <v>0.47748307318932898</v>
      </c>
      <c r="R15" s="21">
        <v>0.49646282876241299</v>
      </c>
      <c r="S15" s="21">
        <v>0.50311921927435099</v>
      </c>
      <c r="T15" s="21">
        <v>0.39693810466801099</v>
      </c>
      <c r="U15" s="21">
        <v>0.41495408541319201</v>
      </c>
      <c r="V15" s="21">
        <v>0.40660373128993699</v>
      </c>
      <c r="W15" s="21">
        <v>0.44530827379895799</v>
      </c>
      <c r="X15" s="21">
        <v>0.55129161619894596</v>
      </c>
      <c r="Y15" s="21">
        <v>0.64094687900019698</v>
      </c>
      <c r="Z15" s="21">
        <v>0.42845859679340298</v>
      </c>
      <c r="AA15" s="21">
        <v>0.439353008963491</v>
      </c>
      <c r="AB15" s="21">
        <v>0.344995991015626</v>
      </c>
      <c r="AC15" s="21">
        <v>0.47038607292197299</v>
      </c>
      <c r="AD15" s="21"/>
      <c r="AE15" s="21">
        <v>0.46452975115423301</v>
      </c>
      <c r="AF15" s="21">
        <v>0.41531634007635998</v>
      </c>
    </row>
    <row r="16" spans="2:32" x14ac:dyDescent="0.5">
      <c r="B16" s="18" t="s">
        <v>98</v>
      </c>
      <c r="C16" s="21">
        <v>0.30944852378266702</v>
      </c>
      <c r="D16" s="21">
        <v>0.26291024734578899</v>
      </c>
      <c r="E16" s="21">
        <v>0.35503278984562497</v>
      </c>
      <c r="F16" s="21"/>
      <c r="G16" s="21">
        <v>8.6674560073709106E-2</v>
      </c>
      <c r="H16" s="21">
        <v>0.17265724084468501</v>
      </c>
      <c r="I16" s="21">
        <v>0.228496246091585</v>
      </c>
      <c r="J16" s="21">
        <v>0.343926090773505</v>
      </c>
      <c r="K16" s="21">
        <v>0.35295618916656601</v>
      </c>
      <c r="L16" s="21">
        <v>0.45667924392223502</v>
      </c>
      <c r="M16" s="21"/>
      <c r="N16" s="21">
        <v>0.34290971590491798</v>
      </c>
      <c r="O16" s="21">
        <v>0.29742290469569699</v>
      </c>
      <c r="P16" s="21">
        <v>0.41494024786871803</v>
      </c>
      <c r="Q16" s="21">
        <v>0.27060748848890098</v>
      </c>
      <c r="R16" s="21">
        <v>0.50353717123758701</v>
      </c>
      <c r="S16" s="21">
        <v>0.33547551971922401</v>
      </c>
      <c r="T16" s="21">
        <v>0.35214308472412398</v>
      </c>
      <c r="U16" s="21">
        <v>0.32045558304565802</v>
      </c>
      <c r="V16" s="21">
        <v>0.23887406653684001</v>
      </c>
      <c r="W16" s="21">
        <v>0.29713583572097202</v>
      </c>
      <c r="X16" s="21">
        <v>0.25319079277321499</v>
      </c>
      <c r="Y16" s="21">
        <v>0.21401984292898399</v>
      </c>
      <c r="Z16" s="21">
        <v>0.36557811704356902</v>
      </c>
      <c r="AA16" s="21">
        <v>0.22976460536784801</v>
      </c>
      <c r="AB16" s="21">
        <v>0.29343093396696601</v>
      </c>
      <c r="AC16" s="21">
        <v>0.36982874270835697</v>
      </c>
      <c r="AD16" s="21"/>
      <c r="AE16" s="21">
        <v>0.307287702118336</v>
      </c>
      <c r="AF16" s="21">
        <v>0.31043300293977899</v>
      </c>
    </row>
    <row r="17" spans="2:32" x14ac:dyDescent="0.5">
      <c r="B17" s="18" t="s">
        <v>99</v>
      </c>
      <c r="C17" s="22">
        <v>0.121271613961067</v>
      </c>
      <c r="D17" s="22">
        <v>0.23131637153664</v>
      </c>
      <c r="E17" s="22">
        <v>1.2938751455155899E-2</v>
      </c>
      <c r="F17" s="22"/>
      <c r="G17" s="22">
        <v>0.67617554509887501</v>
      </c>
      <c r="H17" s="22">
        <v>0.43263269545702399</v>
      </c>
      <c r="I17" s="22">
        <v>0.32231277094808097</v>
      </c>
      <c r="J17" s="22">
        <v>7.2193993299099798E-2</v>
      </c>
      <c r="K17" s="22">
        <v>-3.9308153980759201E-2</v>
      </c>
      <c r="L17" s="22">
        <v>-0.21518963526871901</v>
      </c>
      <c r="M17" s="22"/>
      <c r="N17" s="22">
        <v>3.9608141908770003E-2</v>
      </c>
      <c r="O17" s="22">
        <v>0.14798539503921099</v>
      </c>
      <c r="P17" s="22">
        <v>-7.3412799402736706E-2</v>
      </c>
      <c r="Q17" s="22">
        <v>0.20687558470042799</v>
      </c>
      <c r="R17" s="22">
        <v>-7.0743424751734101E-3</v>
      </c>
      <c r="S17" s="22">
        <v>0.16764369955512701</v>
      </c>
      <c r="T17" s="22">
        <v>4.4795019943886703E-2</v>
      </c>
      <c r="U17" s="22">
        <v>9.4498502367533502E-2</v>
      </c>
      <c r="V17" s="22">
        <v>0.167729664753096</v>
      </c>
      <c r="W17" s="22">
        <v>0.148172438077986</v>
      </c>
      <c r="X17" s="22">
        <v>0.29810082342573102</v>
      </c>
      <c r="Y17" s="22">
        <v>0.42692703607121402</v>
      </c>
      <c r="Z17" s="22">
        <v>6.2880479749834406E-2</v>
      </c>
      <c r="AA17" s="22">
        <v>0.20958840359564401</v>
      </c>
      <c r="AB17" s="22">
        <v>5.1565057048659303E-2</v>
      </c>
      <c r="AC17" s="22">
        <v>0.100557330213616</v>
      </c>
      <c r="AD17" s="22"/>
      <c r="AE17" s="22">
        <v>0.157242049035897</v>
      </c>
      <c r="AF17" s="22">
        <v>0.104883337136581</v>
      </c>
    </row>
    <row r="18" spans="2:32" x14ac:dyDescent="0.5">
      <c r="B18" s="16"/>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AF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205</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92</v>
      </c>
      <c r="C9" s="17">
        <v>9.8887262016581698E-2</v>
      </c>
      <c r="D9" s="17">
        <v>0.14036880804353899</v>
      </c>
      <c r="E9" s="17">
        <v>5.9642627252502002E-2</v>
      </c>
      <c r="F9" s="17"/>
      <c r="G9" s="17">
        <v>0.122592335272883</v>
      </c>
      <c r="H9" s="17">
        <v>0.15092259941406899</v>
      </c>
      <c r="I9" s="17">
        <v>0.146868634220191</v>
      </c>
      <c r="J9" s="17">
        <v>9.5565871738385003E-2</v>
      </c>
      <c r="K9" s="17">
        <v>0.10404568212838999</v>
      </c>
      <c r="L9" s="17">
        <v>3.2473191709169798E-2</v>
      </c>
      <c r="M9" s="17"/>
      <c r="N9" s="17">
        <v>8.4454463528232895E-2</v>
      </c>
      <c r="O9" s="17">
        <v>9.6919206450608503E-2</v>
      </c>
      <c r="P9" s="17">
        <v>0.14917619992293901</v>
      </c>
      <c r="Q9" s="17">
        <v>0.151056766926674</v>
      </c>
      <c r="R9" s="17">
        <v>0</v>
      </c>
      <c r="S9" s="17">
        <v>0.115284973903355</v>
      </c>
      <c r="T9" s="17">
        <v>8.5584611879306299E-2</v>
      </c>
      <c r="U9" s="17">
        <v>0.15004596852656801</v>
      </c>
      <c r="V9" s="17">
        <v>9.6538120944279604E-2</v>
      </c>
      <c r="W9" s="17">
        <v>8.5150324739161204E-2</v>
      </c>
      <c r="X9" s="17">
        <v>7.85463270612764E-2</v>
      </c>
      <c r="Y9" s="17">
        <v>0.15512091678745801</v>
      </c>
      <c r="Z9" s="17">
        <v>6.7793436218891695E-2</v>
      </c>
      <c r="AA9" s="17">
        <v>0.203016035989878</v>
      </c>
      <c r="AB9" s="17">
        <v>0.15969613864523799</v>
      </c>
      <c r="AC9" s="17">
        <v>6.5887137156543596E-2</v>
      </c>
      <c r="AD9" s="17"/>
      <c r="AE9" s="17">
        <v>0.158124776798825</v>
      </c>
      <c r="AF9" s="17">
        <v>7.1898408847961406E-2</v>
      </c>
    </row>
    <row r="10" spans="2:32" x14ac:dyDescent="0.5">
      <c r="B10" s="18" t="s">
        <v>93</v>
      </c>
      <c r="C10" s="17">
        <v>0.16461806559092401</v>
      </c>
      <c r="D10" s="17">
        <v>0.193840514483301</v>
      </c>
      <c r="E10" s="17">
        <v>0.13538711053604199</v>
      </c>
      <c r="F10" s="17"/>
      <c r="G10" s="17">
        <v>0.19582944424899301</v>
      </c>
      <c r="H10" s="17">
        <v>0.28877656815527702</v>
      </c>
      <c r="I10" s="17">
        <v>0.22118682464206199</v>
      </c>
      <c r="J10" s="17">
        <v>0.14478801239308001</v>
      </c>
      <c r="K10" s="17">
        <v>0.12994583668088699</v>
      </c>
      <c r="L10" s="17">
        <v>8.7553691371048695E-2</v>
      </c>
      <c r="M10" s="17"/>
      <c r="N10" s="17">
        <v>0.194917671783809</v>
      </c>
      <c r="O10" s="17">
        <v>0.19959643165376001</v>
      </c>
      <c r="P10" s="17">
        <v>0.118323907086269</v>
      </c>
      <c r="Q10" s="17">
        <v>9.4800769096351503E-2</v>
      </c>
      <c r="R10" s="17">
        <v>0.200594754396869</v>
      </c>
      <c r="S10" s="17">
        <v>0.14660729170579101</v>
      </c>
      <c r="T10" s="17">
        <v>0.15404819405725401</v>
      </c>
      <c r="U10" s="17">
        <v>9.3829114909481301E-2</v>
      </c>
      <c r="V10" s="17">
        <v>0.204457495008354</v>
      </c>
      <c r="W10" s="17">
        <v>0.13934174365652199</v>
      </c>
      <c r="X10" s="17">
        <v>0.17298123967357901</v>
      </c>
      <c r="Y10" s="17">
        <v>0.161553665733841</v>
      </c>
      <c r="Z10" s="17">
        <v>0.165899120596427</v>
      </c>
      <c r="AA10" s="17">
        <v>0.17958495649040801</v>
      </c>
      <c r="AB10" s="17">
        <v>6.9167130558914505E-2</v>
      </c>
      <c r="AC10" s="17">
        <v>0.20101088254108701</v>
      </c>
      <c r="AD10" s="17"/>
      <c r="AE10" s="17">
        <v>0.21779108885818399</v>
      </c>
      <c r="AF10" s="17">
        <v>0.14039221947352601</v>
      </c>
    </row>
    <row r="11" spans="2:32" ht="28.7" x14ac:dyDescent="0.5">
      <c r="B11" s="18" t="s">
        <v>187</v>
      </c>
      <c r="C11" s="17">
        <v>0.22713927090344899</v>
      </c>
      <c r="D11" s="17">
        <v>0.23577305398131901</v>
      </c>
      <c r="E11" s="17">
        <v>0.21797076734535401</v>
      </c>
      <c r="F11" s="17"/>
      <c r="G11" s="17">
        <v>0.237935054685145</v>
      </c>
      <c r="H11" s="17">
        <v>0.210997640058187</v>
      </c>
      <c r="I11" s="17">
        <v>0.26315139249182201</v>
      </c>
      <c r="J11" s="17">
        <v>0.31298912883782298</v>
      </c>
      <c r="K11" s="17">
        <v>0.16847077980885899</v>
      </c>
      <c r="L11" s="17">
        <v>0.19912661998239101</v>
      </c>
      <c r="M11" s="17"/>
      <c r="N11" s="17">
        <v>0.25165574021213299</v>
      </c>
      <c r="O11" s="17">
        <v>0.22527418028312801</v>
      </c>
      <c r="P11" s="17">
        <v>0.15099289818259601</v>
      </c>
      <c r="Q11" s="17">
        <v>0.21989835141191899</v>
      </c>
      <c r="R11" s="17">
        <v>0.29299941950588598</v>
      </c>
      <c r="S11" s="17">
        <v>0.231205032865096</v>
      </c>
      <c r="T11" s="17">
        <v>0.18834219118860199</v>
      </c>
      <c r="U11" s="17">
        <v>0.26525026762854498</v>
      </c>
      <c r="V11" s="17">
        <v>0.18150953545235199</v>
      </c>
      <c r="W11" s="17">
        <v>0.26316154585365698</v>
      </c>
      <c r="X11" s="17">
        <v>0.26110199844683901</v>
      </c>
      <c r="Y11" s="17">
        <v>0.22980710989678099</v>
      </c>
      <c r="Z11" s="17">
        <v>0.19265141653675499</v>
      </c>
      <c r="AA11" s="17">
        <v>0.19845386052707101</v>
      </c>
      <c r="AB11" s="17">
        <v>0.25878561323258598</v>
      </c>
      <c r="AC11" s="17">
        <v>0.166188000175823</v>
      </c>
      <c r="AD11" s="17"/>
      <c r="AE11" s="17">
        <v>0.24661056958115099</v>
      </c>
      <c r="AF11" s="17">
        <v>0.21826806786688399</v>
      </c>
    </row>
    <row r="12" spans="2:32" x14ac:dyDescent="0.5">
      <c r="B12" s="18" t="s">
        <v>95</v>
      </c>
      <c r="C12" s="17">
        <v>0.16575113858878099</v>
      </c>
      <c r="D12" s="17">
        <v>0.13595983148302701</v>
      </c>
      <c r="E12" s="17">
        <v>0.19481206603217799</v>
      </c>
      <c r="F12" s="17"/>
      <c r="G12" s="17">
        <v>0.246002498032551</v>
      </c>
      <c r="H12" s="17">
        <v>0.172656851214498</v>
      </c>
      <c r="I12" s="17">
        <v>0.126908880019654</v>
      </c>
      <c r="J12" s="17">
        <v>0.127912095580171</v>
      </c>
      <c r="K12" s="17">
        <v>0.157482376939244</v>
      </c>
      <c r="L12" s="17">
        <v>0.186287561346277</v>
      </c>
      <c r="M12" s="17"/>
      <c r="N12" s="17">
        <v>0.119496958106135</v>
      </c>
      <c r="O12" s="17">
        <v>0.138156449694991</v>
      </c>
      <c r="P12" s="17">
        <v>0.17537897212627801</v>
      </c>
      <c r="Q12" s="17">
        <v>0.23188420346437</v>
      </c>
      <c r="R12" s="17">
        <v>0.19281756907959299</v>
      </c>
      <c r="S12" s="17">
        <v>0.272706806007601</v>
      </c>
      <c r="T12" s="17">
        <v>0.19898590003297201</v>
      </c>
      <c r="U12" s="17">
        <v>0.18137222346832599</v>
      </c>
      <c r="V12" s="17">
        <v>0.18243631366956101</v>
      </c>
      <c r="W12" s="17">
        <v>0.170185744565272</v>
      </c>
      <c r="X12" s="17">
        <v>0.172879563306856</v>
      </c>
      <c r="Y12" s="17">
        <v>0.15088880659766901</v>
      </c>
      <c r="Z12" s="17">
        <v>0.12421305858201501</v>
      </c>
      <c r="AA12" s="17">
        <v>0.17235005538210699</v>
      </c>
      <c r="AB12" s="17">
        <v>0.116510482991357</v>
      </c>
      <c r="AC12" s="17">
        <v>0.30513662877488801</v>
      </c>
      <c r="AD12" s="17"/>
      <c r="AE12" s="17">
        <v>0.148841696131888</v>
      </c>
      <c r="AF12" s="17">
        <v>0.173455149489811</v>
      </c>
    </row>
    <row r="13" spans="2:32" x14ac:dyDescent="0.5">
      <c r="B13" s="18" t="s">
        <v>96</v>
      </c>
      <c r="C13" s="17">
        <v>0.24806337910287099</v>
      </c>
      <c r="D13" s="17">
        <v>0.19301794900510799</v>
      </c>
      <c r="E13" s="17">
        <v>0.301543944003624</v>
      </c>
      <c r="F13" s="17"/>
      <c r="G13" s="17">
        <v>0.10702956098532899</v>
      </c>
      <c r="H13" s="17">
        <v>0.163618999472816</v>
      </c>
      <c r="I13" s="17">
        <v>0.175509888954168</v>
      </c>
      <c r="J13" s="17">
        <v>0.225918169635803</v>
      </c>
      <c r="K13" s="17">
        <v>0.30011919658494501</v>
      </c>
      <c r="L13" s="17">
        <v>0.36272323583697202</v>
      </c>
      <c r="M13" s="17"/>
      <c r="N13" s="17">
        <v>0.25928262123717799</v>
      </c>
      <c r="O13" s="17">
        <v>0.221963023578091</v>
      </c>
      <c r="P13" s="17">
        <v>0.38542667240605799</v>
      </c>
      <c r="Q13" s="17">
        <v>0.24520118430927099</v>
      </c>
      <c r="R13" s="17">
        <v>0.31358825701765197</v>
      </c>
      <c r="S13" s="17">
        <v>0.16142470974446799</v>
      </c>
      <c r="T13" s="17">
        <v>0.29247785962675599</v>
      </c>
      <c r="U13" s="17">
        <v>0.17920055860043099</v>
      </c>
      <c r="V13" s="17">
        <v>0.20196973267806201</v>
      </c>
      <c r="W13" s="17">
        <v>0.23790484740148601</v>
      </c>
      <c r="X13" s="17">
        <v>0.241506780388624</v>
      </c>
      <c r="Y13" s="17">
        <v>0.137973129716328</v>
      </c>
      <c r="Z13" s="17">
        <v>0.36250406337787799</v>
      </c>
      <c r="AA13" s="17">
        <v>0.18394477586490199</v>
      </c>
      <c r="AB13" s="17">
        <v>0.29101363793108098</v>
      </c>
      <c r="AC13" s="17">
        <v>0.20137176236405599</v>
      </c>
      <c r="AD13" s="17"/>
      <c r="AE13" s="17">
        <v>0.17304013236858301</v>
      </c>
      <c r="AF13" s="17">
        <v>0.28224427608661501</v>
      </c>
    </row>
    <row r="14" spans="2:32" x14ac:dyDescent="0.5">
      <c r="B14" s="18" t="s">
        <v>76</v>
      </c>
      <c r="C14" s="17">
        <v>9.5540883797392798E-2</v>
      </c>
      <c r="D14" s="17">
        <v>0.101039843003706</v>
      </c>
      <c r="E14" s="17">
        <v>9.0643484830300394E-2</v>
      </c>
      <c r="F14" s="17"/>
      <c r="G14" s="17">
        <v>9.0611106775099301E-2</v>
      </c>
      <c r="H14" s="17">
        <v>1.30273416851528E-2</v>
      </c>
      <c r="I14" s="17">
        <v>6.6374379672102496E-2</v>
      </c>
      <c r="J14" s="17">
        <v>9.2826721814738195E-2</v>
      </c>
      <c r="K14" s="17">
        <v>0.13993612785767401</v>
      </c>
      <c r="L14" s="17">
        <v>0.131835699754142</v>
      </c>
      <c r="M14" s="17"/>
      <c r="N14" s="17">
        <v>9.0192545132513305E-2</v>
      </c>
      <c r="O14" s="17">
        <v>0.11809070833942099</v>
      </c>
      <c r="P14" s="17">
        <v>2.07013502758608E-2</v>
      </c>
      <c r="Q14" s="17">
        <v>5.7158724791414497E-2</v>
      </c>
      <c r="R14" s="17">
        <v>0</v>
      </c>
      <c r="S14" s="17">
        <v>7.2771185773688504E-2</v>
      </c>
      <c r="T14" s="17">
        <v>8.0561243215109005E-2</v>
      </c>
      <c r="U14" s="17">
        <v>0.13030186686664899</v>
      </c>
      <c r="V14" s="17">
        <v>0.133088802247391</v>
      </c>
      <c r="W14" s="17">
        <v>0.104255793783902</v>
      </c>
      <c r="X14" s="17">
        <v>7.2984091122825598E-2</v>
      </c>
      <c r="Y14" s="17">
        <v>0.16465637126792301</v>
      </c>
      <c r="Z14" s="17">
        <v>8.6938904688033905E-2</v>
      </c>
      <c r="AA14" s="17">
        <v>6.2650315745632998E-2</v>
      </c>
      <c r="AB14" s="17">
        <v>0.104826996640824</v>
      </c>
      <c r="AC14" s="17">
        <v>6.0405588987601698E-2</v>
      </c>
      <c r="AD14" s="17"/>
      <c r="AE14" s="17">
        <v>5.5591736261368603E-2</v>
      </c>
      <c r="AF14" s="17">
        <v>0.113741878235203</v>
      </c>
    </row>
    <row r="15" spans="2:32" x14ac:dyDescent="0.5">
      <c r="B15" s="18" t="s">
        <v>97</v>
      </c>
      <c r="C15" s="21">
        <v>0.263505327607505</v>
      </c>
      <c r="D15" s="21">
        <v>0.33420932252683999</v>
      </c>
      <c r="E15" s="21">
        <v>0.19502973778854399</v>
      </c>
      <c r="F15" s="21"/>
      <c r="G15" s="21">
        <v>0.318421779521876</v>
      </c>
      <c r="H15" s="21">
        <v>0.43969916756934602</v>
      </c>
      <c r="I15" s="21">
        <v>0.36805545886225299</v>
      </c>
      <c r="J15" s="21">
        <v>0.240353884131465</v>
      </c>
      <c r="K15" s="21">
        <v>0.23399151880927699</v>
      </c>
      <c r="L15" s="21">
        <v>0.120026883080218</v>
      </c>
      <c r="M15" s="21"/>
      <c r="N15" s="21">
        <v>0.27937213531204202</v>
      </c>
      <c r="O15" s="21">
        <v>0.29651563810436898</v>
      </c>
      <c r="P15" s="21">
        <v>0.26750010700920801</v>
      </c>
      <c r="Q15" s="21">
        <v>0.24585753602302499</v>
      </c>
      <c r="R15" s="21">
        <v>0.200594754396869</v>
      </c>
      <c r="S15" s="21">
        <v>0.26189226560914602</v>
      </c>
      <c r="T15" s="21">
        <v>0.239632805936561</v>
      </c>
      <c r="U15" s="21">
        <v>0.24387508343604899</v>
      </c>
      <c r="V15" s="21">
        <v>0.30099561595263402</v>
      </c>
      <c r="W15" s="21">
        <v>0.224492068395683</v>
      </c>
      <c r="X15" s="21">
        <v>0.25152756673485499</v>
      </c>
      <c r="Y15" s="21">
        <v>0.31667458252129899</v>
      </c>
      <c r="Z15" s="21">
        <v>0.233692556815319</v>
      </c>
      <c r="AA15" s="21">
        <v>0.38260099248028701</v>
      </c>
      <c r="AB15" s="21">
        <v>0.22886326920415301</v>
      </c>
      <c r="AC15" s="21">
        <v>0.26689801969763099</v>
      </c>
      <c r="AD15" s="21"/>
      <c r="AE15" s="21">
        <v>0.37591586565700902</v>
      </c>
      <c r="AF15" s="21">
        <v>0.21229062832148701</v>
      </c>
    </row>
    <row r="16" spans="2:32" x14ac:dyDescent="0.5">
      <c r="B16" s="18" t="s">
        <v>98</v>
      </c>
      <c r="C16" s="21">
        <v>0.41381451769165301</v>
      </c>
      <c r="D16" s="21">
        <v>0.32897778048813497</v>
      </c>
      <c r="E16" s="21">
        <v>0.49635601003580199</v>
      </c>
      <c r="F16" s="21"/>
      <c r="G16" s="21">
        <v>0.35303205901787998</v>
      </c>
      <c r="H16" s="21">
        <v>0.33627585068731403</v>
      </c>
      <c r="I16" s="21">
        <v>0.30241876897382203</v>
      </c>
      <c r="J16" s="21">
        <v>0.35383026521597399</v>
      </c>
      <c r="K16" s="21">
        <v>0.45760157352418901</v>
      </c>
      <c r="L16" s="21">
        <v>0.54901079718324897</v>
      </c>
      <c r="M16" s="21"/>
      <c r="N16" s="21">
        <v>0.37877957934331302</v>
      </c>
      <c r="O16" s="21">
        <v>0.36011947327308302</v>
      </c>
      <c r="P16" s="21">
        <v>0.56080564453233595</v>
      </c>
      <c r="Q16" s="21">
        <v>0.47708538777364201</v>
      </c>
      <c r="R16" s="21">
        <v>0.50640582609724505</v>
      </c>
      <c r="S16" s="21">
        <v>0.43413151575206899</v>
      </c>
      <c r="T16" s="21">
        <v>0.49146375965972799</v>
      </c>
      <c r="U16" s="21">
        <v>0.36057278206875698</v>
      </c>
      <c r="V16" s="21">
        <v>0.38440604634762299</v>
      </c>
      <c r="W16" s="21">
        <v>0.40809059196675801</v>
      </c>
      <c r="X16" s="21">
        <v>0.41438634369548</v>
      </c>
      <c r="Y16" s="21">
        <v>0.28886193631399698</v>
      </c>
      <c r="Z16" s="21">
        <v>0.48671712195989297</v>
      </c>
      <c r="AA16" s="21">
        <v>0.356294831247009</v>
      </c>
      <c r="AB16" s="21">
        <v>0.407524120922438</v>
      </c>
      <c r="AC16" s="21">
        <v>0.50650839113894397</v>
      </c>
      <c r="AD16" s="21"/>
      <c r="AE16" s="21">
        <v>0.32188182850047098</v>
      </c>
      <c r="AF16" s="21">
        <v>0.45569942557642701</v>
      </c>
    </row>
    <row r="17" spans="2:32" x14ac:dyDescent="0.5">
      <c r="B17" s="18" t="s">
        <v>99</v>
      </c>
      <c r="C17" s="22">
        <v>-0.150309190084147</v>
      </c>
      <c r="D17" s="22">
        <v>5.2315420387048003E-3</v>
      </c>
      <c r="E17" s="22">
        <v>-0.301326272247258</v>
      </c>
      <c r="F17" s="22"/>
      <c r="G17" s="22">
        <v>-3.4610279496004197E-2</v>
      </c>
      <c r="H17" s="22">
        <v>0.103423316882033</v>
      </c>
      <c r="I17" s="22">
        <v>6.5636689888430397E-2</v>
      </c>
      <c r="J17" s="22">
        <v>-0.113476381084509</v>
      </c>
      <c r="K17" s="22">
        <v>-0.22361005471491199</v>
      </c>
      <c r="L17" s="22">
        <v>-0.42898391410303</v>
      </c>
      <c r="M17" s="22"/>
      <c r="N17" s="22">
        <v>-9.94074440312709E-2</v>
      </c>
      <c r="O17" s="22">
        <v>-6.3603835168713901E-2</v>
      </c>
      <c r="P17" s="22">
        <v>-0.29330553752312899</v>
      </c>
      <c r="Q17" s="22">
        <v>-0.231227851750616</v>
      </c>
      <c r="R17" s="22">
        <v>-0.30581107170037602</v>
      </c>
      <c r="S17" s="22">
        <v>-0.17223925014292299</v>
      </c>
      <c r="T17" s="22">
        <v>-0.25183095372316799</v>
      </c>
      <c r="U17" s="22">
        <v>-0.116697698632708</v>
      </c>
      <c r="V17" s="22">
        <v>-8.3410430394989105E-2</v>
      </c>
      <c r="W17" s="22">
        <v>-0.18359852357107401</v>
      </c>
      <c r="X17" s="22">
        <v>-0.16285877696062501</v>
      </c>
      <c r="Y17" s="22">
        <v>2.7812646207301301E-2</v>
      </c>
      <c r="Z17" s="22">
        <v>-0.253024565144574</v>
      </c>
      <c r="AA17" s="22">
        <v>2.6306161233277298E-2</v>
      </c>
      <c r="AB17" s="22">
        <v>-0.178660851718285</v>
      </c>
      <c r="AC17" s="22">
        <v>-0.239610371441313</v>
      </c>
      <c r="AD17" s="22"/>
      <c r="AE17" s="22">
        <v>5.40340371565377E-2</v>
      </c>
      <c r="AF17" s="22">
        <v>-0.24340879725494</v>
      </c>
    </row>
    <row r="18" spans="2:32" x14ac:dyDescent="0.5">
      <c r="B18" s="16"/>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Y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25" width="20.703125" customWidth="1"/>
  </cols>
  <sheetData>
    <row r="2" spans="2:25" ht="40" customHeight="1" x14ac:dyDescent="0.5">
      <c r="D2" s="30" t="s">
        <v>231</v>
      </c>
      <c r="E2" s="26"/>
      <c r="F2" s="26"/>
      <c r="G2" s="26"/>
      <c r="H2" s="26"/>
      <c r="I2" s="26"/>
      <c r="J2" s="26"/>
      <c r="K2" s="26"/>
      <c r="L2" s="26"/>
      <c r="M2" s="26"/>
      <c r="N2" s="26"/>
      <c r="O2" s="26"/>
      <c r="P2" s="26"/>
      <c r="Q2" s="26"/>
      <c r="R2" s="26"/>
      <c r="S2" s="26"/>
      <c r="T2" s="26"/>
      <c r="U2" s="26"/>
      <c r="V2" s="26"/>
      <c r="W2" s="26"/>
      <c r="X2" s="26"/>
      <c r="Y2" s="26"/>
    </row>
    <row r="6" spans="2:25" ht="50" customHeight="1" x14ac:dyDescent="0.5">
      <c r="B6" s="20" t="s">
        <v>15</v>
      </c>
      <c r="C6" s="20" t="s">
        <v>206</v>
      </c>
      <c r="D6" s="20" t="s">
        <v>207</v>
      </c>
      <c r="E6" s="20" t="s">
        <v>208</v>
      </c>
      <c r="F6" s="20" t="s">
        <v>209</v>
      </c>
      <c r="G6" s="20" t="s">
        <v>210</v>
      </c>
      <c r="H6" s="20" t="s">
        <v>211</v>
      </c>
      <c r="I6" s="20" t="s">
        <v>212</v>
      </c>
      <c r="J6" s="20" t="s">
        <v>213</v>
      </c>
      <c r="K6" s="20" t="s">
        <v>214</v>
      </c>
      <c r="L6" s="20" t="s">
        <v>215</v>
      </c>
      <c r="M6" s="20" t="s">
        <v>216</v>
      </c>
      <c r="N6" s="20" t="s">
        <v>217</v>
      </c>
      <c r="O6" s="20" t="s">
        <v>218</v>
      </c>
      <c r="P6" s="20" t="s">
        <v>219</v>
      </c>
      <c r="Q6" s="20" t="s">
        <v>220</v>
      </c>
      <c r="R6" s="20" t="s">
        <v>221</v>
      </c>
      <c r="S6" s="20" t="s">
        <v>222</v>
      </c>
      <c r="T6" s="20" t="s">
        <v>223</v>
      </c>
      <c r="U6" s="20" t="s">
        <v>224</v>
      </c>
      <c r="V6" s="20" t="s">
        <v>225</v>
      </c>
      <c r="W6" s="20" t="s">
        <v>226</v>
      </c>
      <c r="X6" s="20" t="s">
        <v>227</v>
      </c>
    </row>
    <row r="7" spans="2:25" ht="28.7" x14ac:dyDescent="0.5">
      <c r="B7" s="18" t="s">
        <v>228</v>
      </c>
      <c r="C7" s="17">
        <v>0.23591845165667299</v>
      </c>
      <c r="D7" s="17">
        <v>0.36658716545548298</v>
      </c>
      <c r="E7" s="17">
        <v>0.45894947272042602</v>
      </c>
      <c r="F7" s="17">
        <v>0.147318865764139</v>
      </c>
      <c r="G7" s="17">
        <v>0.33013835845343698</v>
      </c>
      <c r="H7" s="17">
        <v>6.4409247715999901E-2</v>
      </c>
      <c r="I7" s="17">
        <v>0.29677834000646403</v>
      </c>
      <c r="J7" s="17">
        <v>0.33594623111376798</v>
      </c>
      <c r="K7" s="17">
        <v>0.62371398240015197</v>
      </c>
      <c r="L7" s="17">
        <v>0.36014029131729902</v>
      </c>
      <c r="M7" s="17">
        <v>0.340706767116913</v>
      </c>
      <c r="N7" s="17">
        <v>0.57071065148738398</v>
      </c>
      <c r="O7" s="17">
        <v>0.102183519282081</v>
      </c>
      <c r="P7" s="17">
        <v>0.49891511083603102</v>
      </c>
      <c r="Q7" s="17">
        <v>0.64190934237071695</v>
      </c>
      <c r="R7" s="17">
        <v>0.19585046169175799</v>
      </c>
      <c r="S7" s="17">
        <v>0.35804585962843499</v>
      </c>
      <c r="T7" s="17">
        <v>0.57052195515373305</v>
      </c>
      <c r="U7" s="17">
        <v>0.467071784360442</v>
      </c>
      <c r="V7" s="17">
        <v>0.58397567923964</v>
      </c>
      <c r="W7" s="17">
        <v>0.65298437500386397</v>
      </c>
      <c r="X7" s="17">
        <v>0.82801662032031498</v>
      </c>
    </row>
    <row r="8" spans="2:25" ht="28.7" x14ac:dyDescent="0.5">
      <c r="B8" s="18" t="s">
        <v>229</v>
      </c>
      <c r="C8" s="17">
        <v>0.73274387642963001</v>
      </c>
      <c r="D8" s="17">
        <v>0.59311810563322298</v>
      </c>
      <c r="E8" s="17">
        <v>0.50340529413698099</v>
      </c>
      <c r="F8" s="17">
        <v>0.82540133660445203</v>
      </c>
      <c r="G8" s="17">
        <v>0.63606798704738998</v>
      </c>
      <c r="H8" s="17">
        <v>0.91643407483677997</v>
      </c>
      <c r="I8" s="17">
        <v>0.67704090756067303</v>
      </c>
      <c r="J8" s="17">
        <v>0.63532550261377396</v>
      </c>
      <c r="K8" s="17">
        <v>0.33234930259345502</v>
      </c>
      <c r="L8" s="17">
        <v>0.61201382842528695</v>
      </c>
      <c r="M8" s="17">
        <v>0.62588643551675804</v>
      </c>
      <c r="N8" s="17">
        <v>0.36343488276379399</v>
      </c>
      <c r="O8" s="17">
        <v>0.87463884583846796</v>
      </c>
      <c r="P8" s="17">
        <v>0.47218116114784903</v>
      </c>
      <c r="Q8" s="17">
        <v>0.31313445930970502</v>
      </c>
      <c r="R8" s="17">
        <v>0.78338422175493505</v>
      </c>
      <c r="S8" s="17">
        <v>0.60627076667889701</v>
      </c>
      <c r="T8" s="17">
        <v>0.38396448181248399</v>
      </c>
      <c r="U8" s="17">
        <v>0.49864955259808003</v>
      </c>
      <c r="V8" s="17">
        <v>0.39057519351731501</v>
      </c>
      <c r="W8" s="17">
        <v>0.30901896836784798</v>
      </c>
      <c r="X8" s="17">
        <v>0.12749419861686601</v>
      </c>
    </row>
    <row r="9" spans="2:25" x14ac:dyDescent="0.5">
      <c r="B9" s="18" t="s">
        <v>230</v>
      </c>
      <c r="C9" s="17">
        <v>3.1337671913697601E-2</v>
      </c>
      <c r="D9" s="17">
        <v>4.0294728911294E-2</v>
      </c>
      <c r="E9" s="17">
        <v>3.7645233142593597E-2</v>
      </c>
      <c r="F9" s="17">
        <v>2.7279797631408999E-2</v>
      </c>
      <c r="G9" s="17">
        <v>3.3793654499172598E-2</v>
      </c>
      <c r="H9" s="17">
        <v>1.91566774472204E-2</v>
      </c>
      <c r="I9" s="17">
        <v>2.61807524328635E-2</v>
      </c>
      <c r="J9" s="17">
        <v>2.8728266272457999E-2</v>
      </c>
      <c r="K9" s="17">
        <v>4.3936715006392499E-2</v>
      </c>
      <c r="L9" s="17">
        <v>2.7845880257414898E-2</v>
      </c>
      <c r="M9" s="17">
        <v>3.3406797366329399E-2</v>
      </c>
      <c r="N9" s="17">
        <v>6.5854465748822505E-2</v>
      </c>
      <c r="O9" s="17">
        <v>2.3177634879451701E-2</v>
      </c>
      <c r="P9" s="17">
        <v>2.8903728016120501E-2</v>
      </c>
      <c r="Q9" s="17">
        <v>4.4956198319577298E-2</v>
      </c>
      <c r="R9" s="17">
        <v>2.0765316553307E-2</v>
      </c>
      <c r="S9" s="17">
        <v>3.5683373692668302E-2</v>
      </c>
      <c r="T9" s="17">
        <v>4.5513563033782602E-2</v>
      </c>
      <c r="U9" s="17">
        <v>3.42786630414781E-2</v>
      </c>
      <c r="V9" s="17">
        <v>2.54491272430445E-2</v>
      </c>
      <c r="W9" s="17">
        <v>3.7996656628287898E-2</v>
      </c>
      <c r="X9" s="17">
        <v>4.4489181062819398E-2</v>
      </c>
    </row>
    <row r="10" spans="2:25" x14ac:dyDescent="0.5">
      <c r="B10" s="16"/>
      <c r="C10" s="16"/>
      <c r="D10" s="16"/>
      <c r="E10" s="16"/>
      <c r="F10" s="16"/>
      <c r="G10" s="16"/>
      <c r="H10" s="16"/>
      <c r="I10" s="16"/>
      <c r="J10" s="16"/>
      <c r="K10" s="16"/>
      <c r="L10" s="16"/>
      <c r="M10" s="16"/>
      <c r="N10" s="16"/>
      <c r="O10" s="16"/>
      <c r="P10" s="16"/>
      <c r="Q10" s="16"/>
      <c r="R10" s="16"/>
      <c r="S10" s="16"/>
      <c r="T10" s="16"/>
      <c r="U10" s="16"/>
      <c r="V10" s="16"/>
      <c r="W10" s="16"/>
      <c r="X10" s="16"/>
    </row>
    <row r="11" spans="2:25" x14ac:dyDescent="0.5">
      <c r="B11" t="s">
        <v>58</v>
      </c>
    </row>
    <row r="12" spans="2:25" x14ac:dyDescent="0.5">
      <c r="B12" t="s">
        <v>59</v>
      </c>
    </row>
    <row r="16" spans="2:25" x14ac:dyDescent="0.5">
      <c r="B16" s="8" t="str">
        <f>HYPERLINK("#'Contents'!A1", "Return to Contents")</f>
        <v>Return to Contents</v>
      </c>
    </row>
  </sheetData>
  <mergeCells count="1">
    <mergeCell ref="D2:Y2"/>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F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232</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228</v>
      </c>
      <c r="C9" s="17">
        <v>0.23591845165667299</v>
      </c>
      <c r="D9" s="17">
        <v>0.186950120907864</v>
      </c>
      <c r="E9" s="17">
        <v>0.28355107998022699</v>
      </c>
      <c r="F9" s="17"/>
      <c r="G9" s="17">
        <v>0.12660321008050901</v>
      </c>
      <c r="H9" s="17">
        <v>0.15664533470695199</v>
      </c>
      <c r="I9" s="17">
        <v>0.176693202106042</v>
      </c>
      <c r="J9" s="17">
        <v>0.207381649827341</v>
      </c>
      <c r="K9" s="17">
        <v>0.29094778139884098</v>
      </c>
      <c r="L9" s="17">
        <v>0.33135693158283003</v>
      </c>
      <c r="M9" s="17"/>
      <c r="N9" s="17">
        <v>0.24887195859956601</v>
      </c>
      <c r="O9" s="17">
        <v>0.19722255581158701</v>
      </c>
      <c r="P9" s="17">
        <v>0.25546850152775202</v>
      </c>
      <c r="Q9" s="17">
        <v>0.32734869537140698</v>
      </c>
      <c r="R9" s="17">
        <v>0.28447162878326898</v>
      </c>
      <c r="S9" s="17">
        <v>0.26208827164481702</v>
      </c>
      <c r="T9" s="17">
        <v>0.221463745140031</v>
      </c>
      <c r="U9" s="17">
        <v>0.276910444635042</v>
      </c>
      <c r="V9" s="17">
        <v>0.29665231312736501</v>
      </c>
      <c r="W9" s="17">
        <v>0.21214314308599799</v>
      </c>
      <c r="X9" s="17">
        <v>0.229686961459031</v>
      </c>
      <c r="Y9" s="17">
        <v>0.14503327807081901</v>
      </c>
      <c r="Z9" s="17">
        <v>0.20089591030784901</v>
      </c>
      <c r="AA9" s="17">
        <v>0.25496467039187498</v>
      </c>
      <c r="AB9" s="17">
        <v>0.29635853548132102</v>
      </c>
      <c r="AC9" s="17">
        <v>0.23370612112931499</v>
      </c>
      <c r="AD9" s="17"/>
      <c r="AE9" s="17">
        <v>0.14079908538517999</v>
      </c>
      <c r="AF9" s="17">
        <v>0.27925522260714902</v>
      </c>
    </row>
    <row r="10" spans="2:32" ht="28.7" x14ac:dyDescent="0.5">
      <c r="B10" s="18" t="s">
        <v>229</v>
      </c>
      <c r="C10" s="17">
        <v>0.73274387642963001</v>
      </c>
      <c r="D10" s="17">
        <v>0.78202969087845398</v>
      </c>
      <c r="E10" s="17">
        <v>0.684692124252544</v>
      </c>
      <c r="F10" s="17"/>
      <c r="G10" s="17">
        <v>0.862046749882314</v>
      </c>
      <c r="H10" s="17">
        <v>0.837193174808052</v>
      </c>
      <c r="I10" s="17">
        <v>0.76863948381715597</v>
      </c>
      <c r="J10" s="17">
        <v>0.74219989406182296</v>
      </c>
      <c r="K10" s="17">
        <v>0.68735760222161502</v>
      </c>
      <c r="L10" s="17">
        <v>0.63465035958941396</v>
      </c>
      <c r="M10" s="17"/>
      <c r="N10" s="17">
        <v>0.719296526258974</v>
      </c>
      <c r="O10" s="17">
        <v>0.77955718082691305</v>
      </c>
      <c r="P10" s="17">
        <v>0.70183774985590597</v>
      </c>
      <c r="Q10" s="17">
        <v>0.64171842366865695</v>
      </c>
      <c r="R10" s="17">
        <v>0.62446638804702104</v>
      </c>
      <c r="S10" s="17">
        <v>0.69894601443781501</v>
      </c>
      <c r="T10" s="17">
        <v>0.75372690346028004</v>
      </c>
      <c r="U10" s="17">
        <v>0.634081262313404</v>
      </c>
      <c r="V10" s="17">
        <v>0.66431985205149302</v>
      </c>
      <c r="W10" s="17">
        <v>0.74979050106732603</v>
      </c>
      <c r="X10" s="17">
        <v>0.75135333457619202</v>
      </c>
      <c r="Y10" s="17">
        <v>0.78012462854416698</v>
      </c>
      <c r="Z10" s="17">
        <v>0.79910408969215097</v>
      </c>
      <c r="AA10" s="17">
        <v>0.714154485082518</v>
      </c>
      <c r="AB10" s="17">
        <v>0.70364146451867904</v>
      </c>
      <c r="AC10" s="17">
        <v>0.73407751267706101</v>
      </c>
      <c r="AD10" s="17"/>
      <c r="AE10" s="17">
        <v>0.82530125886641403</v>
      </c>
      <c r="AF10" s="17">
        <v>0.69057435575610204</v>
      </c>
    </row>
    <row r="11" spans="2:32" x14ac:dyDescent="0.5">
      <c r="B11" s="18" t="s">
        <v>230</v>
      </c>
      <c r="C11" s="19">
        <v>3.1337671913697601E-2</v>
      </c>
      <c r="D11" s="19">
        <v>3.1020188213681601E-2</v>
      </c>
      <c r="E11" s="19">
        <v>3.1756795767228903E-2</v>
      </c>
      <c r="F11" s="19"/>
      <c r="G11" s="19">
        <v>1.1350040037177199E-2</v>
      </c>
      <c r="H11" s="19">
        <v>6.1614904849964999E-3</v>
      </c>
      <c r="I11" s="19">
        <v>5.4667314076802698E-2</v>
      </c>
      <c r="J11" s="19">
        <v>5.0418456110836299E-2</v>
      </c>
      <c r="K11" s="19">
        <v>2.1694616379544299E-2</v>
      </c>
      <c r="L11" s="19">
        <v>3.3992708827756402E-2</v>
      </c>
      <c r="M11" s="19"/>
      <c r="N11" s="19">
        <v>3.1831515141460501E-2</v>
      </c>
      <c r="O11" s="19">
        <v>2.32202633615003E-2</v>
      </c>
      <c r="P11" s="19">
        <v>4.2693748616342002E-2</v>
      </c>
      <c r="Q11" s="19">
        <v>3.09328809599363E-2</v>
      </c>
      <c r="R11" s="19">
        <v>9.1061983169710106E-2</v>
      </c>
      <c r="S11" s="19">
        <v>3.8965713917367702E-2</v>
      </c>
      <c r="T11" s="19">
        <v>2.48093513996889E-2</v>
      </c>
      <c r="U11" s="19">
        <v>8.9008293051553902E-2</v>
      </c>
      <c r="V11" s="19">
        <v>3.9027834821142103E-2</v>
      </c>
      <c r="W11" s="19">
        <v>3.8066355846676898E-2</v>
      </c>
      <c r="X11" s="19">
        <v>1.8959703964776999E-2</v>
      </c>
      <c r="Y11" s="19">
        <v>7.4842093385013797E-2</v>
      </c>
      <c r="Z11" s="19">
        <v>0</v>
      </c>
      <c r="AA11" s="19">
        <v>3.08808445256065E-2</v>
      </c>
      <c r="AB11" s="19">
        <v>0</v>
      </c>
      <c r="AC11" s="19">
        <v>3.2216366193624502E-2</v>
      </c>
      <c r="AD11" s="19"/>
      <c r="AE11" s="19">
        <v>3.3899655748405998E-2</v>
      </c>
      <c r="AF11" s="19">
        <v>3.0170421636748899E-2</v>
      </c>
    </row>
    <row r="12" spans="2:32" x14ac:dyDescent="0.5">
      <c r="B12" s="16"/>
    </row>
    <row r="13" spans="2:32" x14ac:dyDescent="0.5">
      <c r="B13" t="s">
        <v>58</v>
      </c>
    </row>
    <row r="14" spans="2:32" x14ac:dyDescent="0.5">
      <c r="B14" t="s">
        <v>59</v>
      </c>
    </row>
    <row r="16" spans="2:32" x14ac:dyDescent="0.5">
      <c r="B16"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F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233</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228</v>
      </c>
      <c r="C9" s="17">
        <v>0.36658716545548298</v>
      </c>
      <c r="D9" s="17">
        <v>0.35090132349925601</v>
      </c>
      <c r="E9" s="17">
        <v>0.38292200592331499</v>
      </c>
      <c r="F9" s="17"/>
      <c r="G9" s="17">
        <v>0.226986530595854</v>
      </c>
      <c r="H9" s="17">
        <v>0.36523914549879299</v>
      </c>
      <c r="I9" s="17">
        <v>0.29715899608365298</v>
      </c>
      <c r="J9" s="17">
        <v>0.366394526948357</v>
      </c>
      <c r="K9" s="17">
        <v>0.38389274671506601</v>
      </c>
      <c r="L9" s="17">
        <v>0.44171621042229597</v>
      </c>
      <c r="M9" s="17"/>
      <c r="N9" s="17">
        <v>0.36277653029497198</v>
      </c>
      <c r="O9" s="17">
        <v>0.27652648153299803</v>
      </c>
      <c r="P9" s="17">
        <v>0.39152626842161198</v>
      </c>
      <c r="Q9" s="17">
        <v>0.41779611458541699</v>
      </c>
      <c r="R9" s="17">
        <v>0.60876978476698296</v>
      </c>
      <c r="S9" s="17">
        <v>0.41431460014615301</v>
      </c>
      <c r="T9" s="17">
        <v>0.33182325770530102</v>
      </c>
      <c r="U9" s="17">
        <v>0.35589821550977901</v>
      </c>
      <c r="V9" s="17">
        <v>0.333290614540945</v>
      </c>
      <c r="W9" s="17">
        <v>0.41539217061195499</v>
      </c>
      <c r="X9" s="17">
        <v>0.44507996719562498</v>
      </c>
      <c r="Y9" s="17">
        <v>0.28776170863522998</v>
      </c>
      <c r="Z9" s="17">
        <v>0.36972344282528802</v>
      </c>
      <c r="AA9" s="17">
        <v>0.32890865558414101</v>
      </c>
      <c r="AB9" s="17">
        <v>0.46321344170024598</v>
      </c>
      <c r="AC9" s="17">
        <v>0.33441400864526899</v>
      </c>
      <c r="AD9" s="17"/>
      <c r="AE9" s="17">
        <v>0.29399070913276398</v>
      </c>
      <c r="AF9" s="17">
        <v>0.39966240683686699</v>
      </c>
    </row>
    <row r="10" spans="2:32" ht="28.7" x14ac:dyDescent="0.5">
      <c r="B10" s="18" t="s">
        <v>229</v>
      </c>
      <c r="C10" s="17">
        <v>0.59311810563322298</v>
      </c>
      <c r="D10" s="17">
        <v>0.61097297024946895</v>
      </c>
      <c r="E10" s="17">
        <v>0.574562970512425</v>
      </c>
      <c r="F10" s="17"/>
      <c r="G10" s="17">
        <v>0.71704074687049801</v>
      </c>
      <c r="H10" s="17">
        <v>0.61549619419257495</v>
      </c>
      <c r="I10" s="17">
        <v>0.64803488475992199</v>
      </c>
      <c r="J10" s="17">
        <v>0.57708190174877905</v>
      </c>
      <c r="K10" s="17">
        <v>0.58067510266612399</v>
      </c>
      <c r="L10" s="17">
        <v>0.52625731653407404</v>
      </c>
      <c r="M10" s="17"/>
      <c r="N10" s="17">
        <v>0.60508754333321202</v>
      </c>
      <c r="O10" s="17">
        <v>0.69923095371092703</v>
      </c>
      <c r="P10" s="17">
        <v>0.54759253623709003</v>
      </c>
      <c r="Q10" s="17">
        <v>0.52003384111923401</v>
      </c>
      <c r="R10" s="17">
        <v>0.39123021523301699</v>
      </c>
      <c r="S10" s="17">
        <v>0.54652801899632197</v>
      </c>
      <c r="T10" s="17">
        <v>0.59510349507986304</v>
      </c>
      <c r="U10" s="17">
        <v>0.60031033958726399</v>
      </c>
      <c r="V10" s="17">
        <v>0.584541860915339</v>
      </c>
      <c r="W10" s="17">
        <v>0.54243715714873997</v>
      </c>
      <c r="X10" s="17">
        <v>0.53596032883959799</v>
      </c>
      <c r="Y10" s="17">
        <v>0.71223829136477002</v>
      </c>
      <c r="Z10" s="17">
        <v>0.63027655717471198</v>
      </c>
      <c r="AA10" s="17">
        <v>0.64021049989025303</v>
      </c>
      <c r="AB10" s="17">
        <v>0.53678655829975397</v>
      </c>
      <c r="AC10" s="17">
        <v>0.60233320274426705</v>
      </c>
      <c r="AD10" s="17"/>
      <c r="AE10" s="17">
        <v>0.671448735847751</v>
      </c>
      <c r="AF10" s="17">
        <v>0.55743035125600804</v>
      </c>
    </row>
    <row r="11" spans="2:32" x14ac:dyDescent="0.5">
      <c r="B11" s="18" t="s">
        <v>230</v>
      </c>
      <c r="C11" s="19">
        <v>4.0294728911294E-2</v>
      </c>
      <c r="D11" s="19">
        <v>3.8125706251274198E-2</v>
      </c>
      <c r="E11" s="19">
        <v>4.2515023564260103E-2</v>
      </c>
      <c r="F11" s="19"/>
      <c r="G11" s="19">
        <v>5.5972722533648198E-2</v>
      </c>
      <c r="H11" s="19">
        <v>1.9264660308632098E-2</v>
      </c>
      <c r="I11" s="19">
        <v>5.4806119156424797E-2</v>
      </c>
      <c r="J11" s="19">
        <v>5.6523571302863403E-2</v>
      </c>
      <c r="K11" s="19">
        <v>3.5432150618810498E-2</v>
      </c>
      <c r="L11" s="19">
        <v>3.2026473043629801E-2</v>
      </c>
      <c r="M11" s="19"/>
      <c r="N11" s="19">
        <v>3.2135926371815803E-2</v>
      </c>
      <c r="O11" s="19">
        <v>2.42425647560751E-2</v>
      </c>
      <c r="P11" s="19">
        <v>6.0881195341297503E-2</v>
      </c>
      <c r="Q11" s="19">
        <v>6.2170044295349398E-2</v>
      </c>
      <c r="R11" s="19">
        <v>0</v>
      </c>
      <c r="S11" s="19">
        <v>3.9157380857525501E-2</v>
      </c>
      <c r="T11" s="19">
        <v>7.3073247214835393E-2</v>
      </c>
      <c r="U11" s="19">
        <v>4.3791444902957402E-2</v>
      </c>
      <c r="V11" s="19">
        <v>8.21675245437163E-2</v>
      </c>
      <c r="W11" s="19">
        <v>4.2170672239305297E-2</v>
      </c>
      <c r="X11" s="19">
        <v>1.8959703964776999E-2</v>
      </c>
      <c r="Y11" s="19">
        <v>0</v>
      </c>
      <c r="Z11" s="19">
        <v>0</v>
      </c>
      <c r="AA11" s="19">
        <v>3.08808445256065E-2</v>
      </c>
      <c r="AB11" s="19">
        <v>0</v>
      </c>
      <c r="AC11" s="19">
        <v>6.3252788610463601E-2</v>
      </c>
      <c r="AD11" s="19"/>
      <c r="AE11" s="19">
        <v>3.4560555019484997E-2</v>
      </c>
      <c r="AF11" s="19">
        <v>4.2907241907125401E-2</v>
      </c>
    </row>
    <row r="12" spans="2:32" x14ac:dyDescent="0.5">
      <c r="B12" s="16"/>
    </row>
    <row r="13" spans="2:32" x14ac:dyDescent="0.5">
      <c r="B13" t="s">
        <v>58</v>
      </c>
    </row>
    <row r="14" spans="2:32" x14ac:dyDescent="0.5">
      <c r="B14" t="s">
        <v>59</v>
      </c>
    </row>
    <row r="16" spans="2:32" x14ac:dyDescent="0.5">
      <c r="B16"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AF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234</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228</v>
      </c>
      <c r="C9" s="17">
        <v>0.45894947272042602</v>
      </c>
      <c r="D9" s="17">
        <v>0.406726186906534</v>
      </c>
      <c r="E9" s="17">
        <v>0.51051553422618301</v>
      </c>
      <c r="F9" s="17"/>
      <c r="G9" s="17">
        <v>0.37445848624784001</v>
      </c>
      <c r="H9" s="17">
        <v>0.41411854646806801</v>
      </c>
      <c r="I9" s="17">
        <v>0.461149440916654</v>
      </c>
      <c r="J9" s="17">
        <v>0.393079532763352</v>
      </c>
      <c r="K9" s="17">
        <v>0.49331748810944298</v>
      </c>
      <c r="L9" s="17">
        <v>0.52940730907993505</v>
      </c>
      <c r="M9" s="17"/>
      <c r="N9" s="17">
        <v>0.55259238742223005</v>
      </c>
      <c r="O9" s="17">
        <v>0.32923137319196999</v>
      </c>
      <c r="P9" s="17">
        <v>0.47800157392034798</v>
      </c>
      <c r="Q9" s="17">
        <v>0.62673907039482402</v>
      </c>
      <c r="R9" s="17">
        <v>0.38970424231266498</v>
      </c>
      <c r="S9" s="17">
        <v>0.37729377610089199</v>
      </c>
      <c r="T9" s="17">
        <v>0.47722704262551602</v>
      </c>
      <c r="U9" s="17">
        <v>0.405736374776833</v>
      </c>
      <c r="V9" s="17">
        <v>0.48830439756306998</v>
      </c>
      <c r="W9" s="17">
        <v>0.46132546295259202</v>
      </c>
      <c r="X9" s="17">
        <v>0.46789998731052701</v>
      </c>
      <c r="Y9" s="17">
        <v>0.30357382838732699</v>
      </c>
      <c r="Z9" s="17">
        <v>0.52486078074223597</v>
      </c>
      <c r="AA9" s="17">
        <v>0.31041080285399802</v>
      </c>
      <c r="AB9" s="17">
        <v>0.524297112179125</v>
      </c>
      <c r="AC9" s="17">
        <v>0.47779224853905899</v>
      </c>
      <c r="AD9" s="17"/>
      <c r="AE9" s="17">
        <v>0.34848769031488602</v>
      </c>
      <c r="AF9" s="17">
        <v>0.50927631099252701</v>
      </c>
    </row>
    <row r="10" spans="2:32" ht="28.7" x14ac:dyDescent="0.5">
      <c r="B10" s="18" t="s">
        <v>229</v>
      </c>
      <c r="C10" s="17">
        <v>0.50340529413698099</v>
      </c>
      <c r="D10" s="17">
        <v>0.55733571842097596</v>
      </c>
      <c r="E10" s="17">
        <v>0.45006979325298802</v>
      </c>
      <c r="F10" s="17"/>
      <c r="G10" s="17">
        <v>0.54320623096132803</v>
      </c>
      <c r="H10" s="17">
        <v>0.55660013471874703</v>
      </c>
      <c r="I10" s="17">
        <v>0.49674430233501299</v>
      </c>
      <c r="J10" s="17">
        <v>0.55734594929602199</v>
      </c>
      <c r="K10" s="17">
        <v>0.49216941324129998</v>
      </c>
      <c r="L10" s="17">
        <v>0.43716282722766397</v>
      </c>
      <c r="M10" s="17"/>
      <c r="N10" s="17">
        <v>0.404053160793586</v>
      </c>
      <c r="O10" s="17">
        <v>0.64721997510731899</v>
      </c>
      <c r="P10" s="17">
        <v>0.50478799682372499</v>
      </c>
      <c r="Q10" s="17">
        <v>0.37326092960517598</v>
      </c>
      <c r="R10" s="17">
        <v>0.51923377451762398</v>
      </c>
      <c r="S10" s="17">
        <v>0.62270622389910801</v>
      </c>
      <c r="T10" s="17">
        <v>0.43450718688401002</v>
      </c>
      <c r="U10" s="17">
        <v>0.45470961865770498</v>
      </c>
      <c r="V10" s="17">
        <v>0.47195405808789498</v>
      </c>
      <c r="W10" s="17">
        <v>0.50115807463752304</v>
      </c>
      <c r="X10" s="17">
        <v>0.47767792407124998</v>
      </c>
      <c r="Y10" s="17">
        <v>0.69642617161267295</v>
      </c>
      <c r="Z10" s="17">
        <v>0.43671172418502002</v>
      </c>
      <c r="AA10" s="17">
        <v>0.65870835262039595</v>
      </c>
      <c r="AB10" s="17">
        <v>0.475702887820875</v>
      </c>
      <c r="AC10" s="17">
        <v>0.52220775146094101</v>
      </c>
      <c r="AD10" s="17"/>
      <c r="AE10" s="17">
        <v>0.61813609296415095</v>
      </c>
      <c r="AF10" s="17">
        <v>0.451133474583991</v>
      </c>
    </row>
    <row r="11" spans="2:32" x14ac:dyDescent="0.5">
      <c r="B11" s="18" t="s">
        <v>230</v>
      </c>
      <c r="C11" s="19">
        <v>3.7645233142593597E-2</v>
      </c>
      <c r="D11" s="19">
        <v>3.59380946724892E-2</v>
      </c>
      <c r="E11" s="19">
        <v>3.94146725208291E-2</v>
      </c>
      <c r="F11" s="19"/>
      <c r="G11" s="19">
        <v>8.2335282790832104E-2</v>
      </c>
      <c r="H11" s="19">
        <v>2.9281318813184701E-2</v>
      </c>
      <c r="I11" s="19">
        <v>4.2106256748332897E-2</v>
      </c>
      <c r="J11" s="19">
        <v>4.95745179406255E-2</v>
      </c>
      <c r="K11" s="19">
        <v>1.45130986492572E-2</v>
      </c>
      <c r="L11" s="19">
        <v>3.3429863692400502E-2</v>
      </c>
      <c r="M11" s="19"/>
      <c r="N11" s="19">
        <v>4.3354451784184102E-2</v>
      </c>
      <c r="O11" s="19">
        <v>2.3548651700710601E-2</v>
      </c>
      <c r="P11" s="19">
        <v>1.7210429255927501E-2</v>
      </c>
      <c r="Q11" s="19">
        <v>0</v>
      </c>
      <c r="R11" s="19">
        <v>9.1061983169710106E-2</v>
      </c>
      <c r="S11" s="19">
        <v>0</v>
      </c>
      <c r="T11" s="19">
        <v>8.8265770490473405E-2</v>
      </c>
      <c r="U11" s="19">
        <v>0.13955400656546199</v>
      </c>
      <c r="V11" s="19">
        <v>3.9741544349034999E-2</v>
      </c>
      <c r="W11" s="19">
        <v>3.7516462409884703E-2</v>
      </c>
      <c r="X11" s="19">
        <v>5.4422088618222897E-2</v>
      </c>
      <c r="Y11" s="19">
        <v>0</v>
      </c>
      <c r="Z11" s="19">
        <v>3.8427495072744101E-2</v>
      </c>
      <c r="AA11" s="19">
        <v>3.08808445256065E-2</v>
      </c>
      <c r="AB11" s="19">
        <v>0</v>
      </c>
      <c r="AC11" s="19">
        <v>0</v>
      </c>
      <c r="AD11" s="19"/>
      <c r="AE11" s="19">
        <v>3.3376216720963102E-2</v>
      </c>
      <c r="AF11" s="19">
        <v>3.9590214423481998E-2</v>
      </c>
    </row>
    <row r="12" spans="2:32" x14ac:dyDescent="0.5">
      <c r="B12" s="16"/>
    </row>
    <row r="13" spans="2:32" x14ac:dyDescent="0.5">
      <c r="B13" t="s">
        <v>58</v>
      </c>
    </row>
    <row r="14" spans="2:32" x14ac:dyDescent="0.5">
      <c r="B14" t="s">
        <v>59</v>
      </c>
    </row>
    <row r="16" spans="2:32" x14ac:dyDescent="0.5">
      <c r="B16"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AF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235</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228</v>
      </c>
      <c r="C9" s="17">
        <v>0.147318865764139</v>
      </c>
      <c r="D9" s="17">
        <v>0.111835290452692</v>
      </c>
      <c r="E9" s="17">
        <v>0.181747110148402</v>
      </c>
      <c r="F9" s="17"/>
      <c r="G9" s="17">
        <v>8.6143249136627395E-2</v>
      </c>
      <c r="H9" s="17">
        <v>0.11186879992748699</v>
      </c>
      <c r="I9" s="17">
        <v>0.15084301983957901</v>
      </c>
      <c r="J9" s="17">
        <v>0.16240691577847599</v>
      </c>
      <c r="K9" s="17">
        <v>0.175078243466812</v>
      </c>
      <c r="L9" s="17">
        <v>0.15745860007736701</v>
      </c>
      <c r="M9" s="17"/>
      <c r="N9" s="17">
        <v>0.18100758927237801</v>
      </c>
      <c r="O9" s="17">
        <v>0.12366813854593101</v>
      </c>
      <c r="P9" s="17">
        <v>0.11534034405849999</v>
      </c>
      <c r="Q9" s="17">
        <v>0.18206448753622601</v>
      </c>
      <c r="R9" s="17">
        <v>0.109532771227159</v>
      </c>
      <c r="S9" s="17">
        <v>0.263283367535327</v>
      </c>
      <c r="T9" s="17">
        <v>0.118925604244394</v>
      </c>
      <c r="U9" s="17">
        <v>8.82097399241554E-2</v>
      </c>
      <c r="V9" s="17">
        <v>0.16431620982558101</v>
      </c>
      <c r="W9" s="17">
        <v>0.141719529676605</v>
      </c>
      <c r="X9" s="17">
        <v>9.2306169127930507E-2</v>
      </c>
      <c r="Y9" s="17">
        <v>0.15512091678745801</v>
      </c>
      <c r="Z9" s="17">
        <v>0.220306801138237</v>
      </c>
      <c r="AA9" s="17">
        <v>0.16879165705302401</v>
      </c>
      <c r="AB9" s="17">
        <v>0.14357838398359801</v>
      </c>
      <c r="AC9" s="17">
        <v>0.101021123161931</v>
      </c>
      <c r="AD9" s="17"/>
      <c r="AE9" s="17">
        <v>9.6058392810305898E-2</v>
      </c>
      <c r="AF9" s="17">
        <v>0.170673346163774</v>
      </c>
    </row>
    <row r="10" spans="2:32" ht="28.7" x14ac:dyDescent="0.5">
      <c r="B10" s="18" t="s">
        <v>229</v>
      </c>
      <c r="C10" s="17">
        <v>0.82540133660445203</v>
      </c>
      <c r="D10" s="17">
        <v>0.86897284150838605</v>
      </c>
      <c r="E10" s="17">
        <v>0.78314901827109695</v>
      </c>
      <c r="F10" s="17"/>
      <c r="G10" s="17">
        <v>0.86433225483338005</v>
      </c>
      <c r="H10" s="17">
        <v>0.88196970958751697</v>
      </c>
      <c r="I10" s="17">
        <v>0.80491478649639703</v>
      </c>
      <c r="J10" s="17">
        <v>0.798925434491363</v>
      </c>
      <c r="K10" s="17">
        <v>0.81541912528539096</v>
      </c>
      <c r="L10" s="17">
        <v>0.81506018828068805</v>
      </c>
      <c r="M10" s="17"/>
      <c r="N10" s="17">
        <v>0.77877561797204298</v>
      </c>
      <c r="O10" s="17">
        <v>0.85902717447802401</v>
      </c>
      <c r="P10" s="17">
        <v>0.88465965594149998</v>
      </c>
      <c r="Q10" s="17">
        <v>0.788072566244296</v>
      </c>
      <c r="R10" s="17">
        <v>0.89046722877284101</v>
      </c>
      <c r="S10" s="17">
        <v>0.736716632464673</v>
      </c>
      <c r="T10" s="17">
        <v>0.83243603069485805</v>
      </c>
      <c r="U10" s="17">
        <v>0.86799881517288702</v>
      </c>
      <c r="V10" s="17">
        <v>0.79515162077816404</v>
      </c>
      <c r="W10" s="17">
        <v>0.82965311421340104</v>
      </c>
      <c r="X10" s="17">
        <v>0.84939732360241205</v>
      </c>
      <c r="Y10" s="17">
        <v>0.84487908321254201</v>
      </c>
      <c r="Z10" s="17">
        <v>0.77969319886176303</v>
      </c>
      <c r="AA10" s="17">
        <v>0.80032749842136996</v>
      </c>
      <c r="AB10" s="17">
        <v>0.85642161601640199</v>
      </c>
      <c r="AC10" s="17">
        <v>0.89897887683806899</v>
      </c>
      <c r="AD10" s="17"/>
      <c r="AE10" s="17">
        <v>0.88995666973007803</v>
      </c>
      <c r="AF10" s="17">
        <v>0.79598966372479996</v>
      </c>
    </row>
    <row r="11" spans="2:32" x14ac:dyDescent="0.5">
      <c r="B11" s="18" t="s">
        <v>230</v>
      </c>
      <c r="C11" s="19">
        <v>2.7279797631408999E-2</v>
      </c>
      <c r="D11" s="19">
        <v>1.91918680389217E-2</v>
      </c>
      <c r="E11" s="19">
        <v>3.5103871580501399E-2</v>
      </c>
      <c r="F11" s="19"/>
      <c r="G11" s="19">
        <v>4.9524496029992197E-2</v>
      </c>
      <c r="H11" s="19">
        <v>6.1614904849964999E-3</v>
      </c>
      <c r="I11" s="19">
        <v>4.4242193664024002E-2</v>
      </c>
      <c r="J11" s="19">
        <v>3.8667649730161902E-2</v>
      </c>
      <c r="K11" s="19">
        <v>9.5026312477971692E-3</v>
      </c>
      <c r="L11" s="19">
        <v>2.74812116419441E-2</v>
      </c>
      <c r="M11" s="19"/>
      <c r="N11" s="19">
        <v>4.0216792755578802E-2</v>
      </c>
      <c r="O11" s="19">
        <v>1.73046869760447E-2</v>
      </c>
      <c r="P11" s="19">
        <v>0</v>
      </c>
      <c r="Q11" s="19">
        <v>2.98629462194781E-2</v>
      </c>
      <c r="R11" s="19">
        <v>0</v>
      </c>
      <c r="S11" s="19">
        <v>0</v>
      </c>
      <c r="T11" s="19">
        <v>4.8638365060747903E-2</v>
      </c>
      <c r="U11" s="19">
        <v>4.3791444902957402E-2</v>
      </c>
      <c r="V11" s="19">
        <v>4.0532169396255098E-2</v>
      </c>
      <c r="W11" s="19">
        <v>2.8627356109993202E-2</v>
      </c>
      <c r="X11" s="19">
        <v>5.82965072696578E-2</v>
      </c>
      <c r="Y11" s="19">
        <v>0</v>
      </c>
      <c r="Z11" s="19">
        <v>0</v>
      </c>
      <c r="AA11" s="19">
        <v>3.08808445256065E-2</v>
      </c>
      <c r="AB11" s="19">
        <v>0</v>
      </c>
      <c r="AC11" s="19">
        <v>0</v>
      </c>
      <c r="AD11" s="19"/>
      <c r="AE11" s="19">
        <v>1.3984937459616299E-2</v>
      </c>
      <c r="AF11" s="19">
        <v>3.3336990111425199E-2</v>
      </c>
    </row>
    <row r="12" spans="2:32" x14ac:dyDescent="0.5">
      <c r="B12" s="16"/>
    </row>
    <row r="13" spans="2:32" x14ac:dyDescent="0.5">
      <c r="B13" t="s">
        <v>58</v>
      </c>
    </row>
    <row r="14" spans="2:32" x14ac:dyDescent="0.5">
      <c r="B14" t="s">
        <v>59</v>
      </c>
    </row>
    <row r="16" spans="2:32" x14ac:dyDescent="0.5">
      <c r="B16"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F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236</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228</v>
      </c>
      <c r="C9" s="17">
        <v>0.33013835845343698</v>
      </c>
      <c r="D9" s="17">
        <v>0.34651252332988303</v>
      </c>
      <c r="E9" s="17">
        <v>0.313788656221828</v>
      </c>
      <c r="F9" s="17"/>
      <c r="G9" s="17">
        <v>0.15499301390304401</v>
      </c>
      <c r="H9" s="17">
        <v>0.34752008448458299</v>
      </c>
      <c r="I9" s="17">
        <v>0.28956077515038098</v>
      </c>
      <c r="J9" s="17">
        <v>0.31213993056662098</v>
      </c>
      <c r="K9" s="17">
        <v>0.39596997456345401</v>
      </c>
      <c r="L9" s="17">
        <v>0.36769013848427701</v>
      </c>
      <c r="M9" s="17"/>
      <c r="N9" s="17">
        <v>0.35940186168806199</v>
      </c>
      <c r="O9" s="17">
        <v>0.30986636612044399</v>
      </c>
      <c r="P9" s="17">
        <v>0.25698245734766001</v>
      </c>
      <c r="Q9" s="17">
        <v>0.275763627168716</v>
      </c>
      <c r="R9" s="17">
        <v>0.27452863144843698</v>
      </c>
      <c r="S9" s="17">
        <v>0.376711381789813</v>
      </c>
      <c r="T9" s="17">
        <v>0.30101040708654903</v>
      </c>
      <c r="U9" s="17">
        <v>0.363413993621722</v>
      </c>
      <c r="V9" s="17">
        <v>0.36345588942412899</v>
      </c>
      <c r="W9" s="17">
        <v>0.328785664469261</v>
      </c>
      <c r="X9" s="17">
        <v>0.33423613148771902</v>
      </c>
      <c r="Y9" s="17">
        <v>0.39272129573395398</v>
      </c>
      <c r="Z9" s="17">
        <v>0.33280579426111101</v>
      </c>
      <c r="AA9" s="17">
        <v>0.21723529987129001</v>
      </c>
      <c r="AB9" s="17">
        <v>0.462371205544024</v>
      </c>
      <c r="AC9" s="17">
        <v>0.30921999237006997</v>
      </c>
      <c r="AD9" s="17"/>
      <c r="AE9" s="17">
        <v>0.26201528201542901</v>
      </c>
      <c r="AF9" s="17">
        <v>0.361175509727231</v>
      </c>
    </row>
    <row r="10" spans="2:32" ht="28.7" x14ac:dyDescent="0.5">
      <c r="B10" s="18" t="s">
        <v>229</v>
      </c>
      <c r="C10" s="17">
        <v>0.63606798704738998</v>
      </c>
      <c r="D10" s="17">
        <v>0.62263061749307103</v>
      </c>
      <c r="E10" s="17">
        <v>0.64948830797103996</v>
      </c>
      <c r="F10" s="17"/>
      <c r="G10" s="17">
        <v>0.77306598462037202</v>
      </c>
      <c r="H10" s="17">
        <v>0.63942405281213899</v>
      </c>
      <c r="I10" s="17">
        <v>0.654253961273351</v>
      </c>
      <c r="J10" s="17">
        <v>0.63359058452392303</v>
      </c>
      <c r="K10" s="17">
        <v>0.58905089622668205</v>
      </c>
      <c r="L10" s="17">
        <v>0.61195383314096996</v>
      </c>
      <c r="M10" s="17"/>
      <c r="N10" s="17">
        <v>0.61523503710708605</v>
      </c>
      <c r="O10" s="17">
        <v>0.66680976846914497</v>
      </c>
      <c r="P10" s="17">
        <v>0.69855532401506004</v>
      </c>
      <c r="Q10" s="17">
        <v>0.69437342661180601</v>
      </c>
      <c r="R10" s="17">
        <v>0.72547136855156302</v>
      </c>
      <c r="S10" s="17">
        <v>0.623288618210187</v>
      </c>
      <c r="T10" s="17">
        <v>0.66093819502719098</v>
      </c>
      <c r="U10" s="17">
        <v>0.45095338651713601</v>
      </c>
      <c r="V10" s="17">
        <v>0.59601194117961598</v>
      </c>
      <c r="W10" s="17">
        <v>0.62895130223687901</v>
      </c>
      <c r="X10" s="17">
        <v>0.646804164547504</v>
      </c>
      <c r="Y10" s="17">
        <v>0.532436610881032</v>
      </c>
      <c r="Z10" s="17">
        <v>0.63059795389893203</v>
      </c>
      <c r="AA10" s="17">
        <v>0.751883855603104</v>
      </c>
      <c r="AB10" s="17">
        <v>0.537628794455976</v>
      </c>
      <c r="AC10" s="17">
        <v>0.69078000762992997</v>
      </c>
      <c r="AD10" s="17"/>
      <c r="AE10" s="17">
        <v>0.70555741059421795</v>
      </c>
      <c r="AF10" s="17">
        <v>0.60440832246200804</v>
      </c>
    </row>
    <row r="11" spans="2:32" x14ac:dyDescent="0.5">
      <c r="B11" s="18" t="s">
        <v>230</v>
      </c>
      <c r="C11" s="19">
        <v>3.3793654499172598E-2</v>
      </c>
      <c r="D11" s="19">
        <v>3.0856859177046E-2</v>
      </c>
      <c r="E11" s="19">
        <v>3.6723035807132098E-2</v>
      </c>
      <c r="F11" s="19"/>
      <c r="G11" s="19">
        <v>7.1941001476584401E-2</v>
      </c>
      <c r="H11" s="19">
        <v>1.3055862703277601E-2</v>
      </c>
      <c r="I11" s="19">
        <v>5.6185263576268102E-2</v>
      </c>
      <c r="J11" s="19">
        <v>5.42694849094561E-2</v>
      </c>
      <c r="K11" s="19">
        <v>1.4979129209864101E-2</v>
      </c>
      <c r="L11" s="19">
        <v>2.0356028374753098E-2</v>
      </c>
      <c r="M11" s="19"/>
      <c r="N11" s="19">
        <v>2.53631012048521E-2</v>
      </c>
      <c r="O11" s="19">
        <v>2.3323865410410899E-2</v>
      </c>
      <c r="P11" s="19">
        <v>4.44622186372804E-2</v>
      </c>
      <c r="Q11" s="19">
        <v>2.98629462194781E-2</v>
      </c>
      <c r="R11" s="19">
        <v>0</v>
      </c>
      <c r="S11" s="19">
        <v>0</v>
      </c>
      <c r="T11" s="19">
        <v>3.8051397886260302E-2</v>
      </c>
      <c r="U11" s="19">
        <v>0.18563261986114099</v>
      </c>
      <c r="V11" s="19">
        <v>4.0532169396255098E-2</v>
      </c>
      <c r="W11" s="19">
        <v>4.22630332938599E-2</v>
      </c>
      <c r="X11" s="19">
        <v>1.8959703964776999E-2</v>
      </c>
      <c r="Y11" s="19">
        <v>7.4842093385013797E-2</v>
      </c>
      <c r="Z11" s="19">
        <v>3.6596251839957197E-2</v>
      </c>
      <c r="AA11" s="19">
        <v>3.08808445256065E-2</v>
      </c>
      <c r="AB11" s="19">
        <v>0</v>
      </c>
      <c r="AC11" s="19">
        <v>0</v>
      </c>
      <c r="AD11" s="19"/>
      <c r="AE11" s="19">
        <v>3.2427307390352697E-2</v>
      </c>
      <c r="AF11" s="19">
        <v>3.4416167810760102E-2</v>
      </c>
    </row>
    <row r="12" spans="2:32" x14ac:dyDescent="0.5">
      <c r="B12" s="16"/>
    </row>
    <row r="13" spans="2:32" x14ac:dyDescent="0.5">
      <c r="B13" t="s">
        <v>58</v>
      </c>
    </row>
    <row r="14" spans="2:32" x14ac:dyDescent="0.5">
      <c r="B14" t="s">
        <v>59</v>
      </c>
    </row>
    <row r="16" spans="2:32" x14ac:dyDescent="0.5">
      <c r="B16"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F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237</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228</v>
      </c>
      <c r="C9" s="17">
        <v>6.4409247715999901E-2</v>
      </c>
      <c r="D9" s="17">
        <v>6.0717135443666699E-2</v>
      </c>
      <c r="E9" s="17">
        <v>6.8173166042536898E-2</v>
      </c>
      <c r="F9" s="17"/>
      <c r="G9" s="17">
        <v>2.4737283269158999E-2</v>
      </c>
      <c r="H9" s="17">
        <v>3.4115523133758499E-2</v>
      </c>
      <c r="I9" s="17">
        <v>8.1486482159623896E-2</v>
      </c>
      <c r="J9" s="17">
        <v>5.7072916508138498E-2</v>
      </c>
      <c r="K9" s="17">
        <v>7.7139856870400897E-2</v>
      </c>
      <c r="L9" s="17">
        <v>8.1239124137931204E-2</v>
      </c>
      <c r="M9" s="17"/>
      <c r="N9" s="17">
        <v>8.3918872526052499E-2</v>
      </c>
      <c r="O9" s="17">
        <v>7.5052225105977005E-2</v>
      </c>
      <c r="P9" s="17">
        <v>3.71610615766114E-2</v>
      </c>
      <c r="Q9" s="17">
        <v>5.7492859807954599E-2</v>
      </c>
      <c r="R9" s="17">
        <v>9.6704822806779306E-2</v>
      </c>
      <c r="S9" s="17">
        <v>0.19323444612153301</v>
      </c>
      <c r="T9" s="17">
        <v>7.1429682695146005E-2</v>
      </c>
      <c r="U9" s="17">
        <v>0.101433701765683</v>
      </c>
      <c r="V9" s="17">
        <v>5.2660071555108101E-2</v>
      </c>
      <c r="W9" s="17">
        <v>5.18524127835173E-2</v>
      </c>
      <c r="X9" s="17">
        <v>1.69567655100742E-2</v>
      </c>
      <c r="Y9" s="17">
        <v>8.6134351929294001E-2</v>
      </c>
      <c r="Z9" s="17">
        <v>7.51014786299814E-2</v>
      </c>
      <c r="AA9" s="17">
        <v>6.0341168718017001E-2</v>
      </c>
      <c r="AB9" s="17">
        <v>3.88774187737813E-2</v>
      </c>
      <c r="AC9" s="17">
        <v>3.2216366193624502E-2</v>
      </c>
      <c r="AD9" s="17"/>
      <c r="AE9" s="17">
        <v>6.0680134838452901E-2</v>
      </c>
      <c r="AF9" s="17">
        <v>6.6108246741723595E-2</v>
      </c>
    </row>
    <row r="10" spans="2:32" ht="28.7" x14ac:dyDescent="0.5">
      <c r="B10" s="18" t="s">
        <v>229</v>
      </c>
      <c r="C10" s="17">
        <v>0.91643407483677997</v>
      </c>
      <c r="D10" s="17">
        <v>0.92288710635662696</v>
      </c>
      <c r="E10" s="17">
        <v>0.90996288029875305</v>
      </c>
      <c r="F10" s="17"/>
      <c r="G10" s="17">
        <v>0.941947066409758</v>
      </c>
      <c r="H10" s="17">
        <v>0.95899010464795997</v>
      </c>
      <c r="I10" s="17">
        <v>0.88888233090971502</v>
      </c>
      <c r="J10" s="17">
        <v>0.92030764442519097</v>
      </c>
      <c r="K10" s="17">
        <v>0.91332516002908104</v>
      </c>
      <c r="L10" s="17">
        <v>0.89876419475621305</v>
      </c>
      <c r="M10" s="17"/>
      <c r="N10" s="17">
        <v>0.89208575589557104</v>
      </c>
      <c r="O10" s="17">
        <v>0.91955500194184303</v>
      </c>
      <c r="P10" s="17">
        <v>0.96283893842338897</v>
      </c>
      <c r="Q10" s="17">
        <v>0.91264419397256702</v>
      </c>
      <c r="R10" s="17">
        <v>0.90329517719322105</v>
      </c>
      <c r="S10" s="17">
        <v>0.80676555387846705</v>
      </c>
      <c r="T10" s="17">
        <v>0.87861875392195898</v>
      </c>
      <c r="U10" s="17">
        <v>0.85477485333136005</v>
      </c>
      <c r="V10" s="17">
        <v>0.92197718779298299</v>
      </c>
      <c r="W10" s="17">
        <v>0.923699411475979</v>
      </c>
      <c r="X10" s="17">
        <v>0.98304323448992603</v>
      </c>
      <c r="Y10" s="17">
        <v>0.83781893485805103</v>
      </c>
      <c r="Z10" s="17">
        <v>0.90570691531843195</v>
      </c>
      <c r="AA10" s="17">
        <v>0.93965883128198302</v>
      </c>
      <c r="AB10" s="17">
        <v>0.96112258122621896</v>
      </c>
      <c r="AC10" s="17">
        <v>0.967783633806375</v>
      </c>
      <c r="AD10" s="17"/>
      <c r="AE10" s="17">
        <v>0.92832178924291497</v>
      </c>
      <c r="AF10" s="17">
        <v>0.91101798370268905</v>
      </c>
    </row>
    <row r="11" spans="2:32" x14ac:dyDescent="0.5">
      <c r="B11" s="18" t="s">
        <v>230</v>
      </c>
      <c r="C11" s="19">
        <v>1.91566774472204E-2</v>
      </c>
      <c r="D11" s="19">
        <v>1.6395758199706002E-2</v>
      </c>
      <c r="E11" s="19">
        <v>2.1863953658710501E-2</v>
      </c>
      <c r="F11" s="19"/>
      <c r="G11" s="19">
        <v>3.3315650321082697E-2</v>
      </c>
      <c r="H11" s="19">
        <v>6.89437221828108E-3</v>
      </c>
      <c r="I11" s="19">
        <v>2.96311869306616E-2</v>
      </c>
      <c r="J11" s="19">
        <v>2.2619439066670799E-2</v>
      </c>
      <c r="K11" s="19">
        <v>9.5349831005186007E-3</v>
      </c>
      <c r="L11" s="19">
        <v>1.9996681105856E-2</v>
      </c>
      <c r="M11" s="19"/>
      <c r="N11" s="19">
        <v>2.3995371578376501E-2</v>
      </c>
      <c r="O11" s="19">
        <v>5.3927729521803403E-3</v>
      </c>
      <c r="P11" s="19">
        <v>0</v>
      </c>
      <c r="Q11" s="19">
        <v>2.98629462194781E-2</v>
      </c>
      <c r="R11" s="19">
        <v>0</v>
      </c>
      <c r="S11" s="19">
        <v>0</v>
      </c>
      <c r="T11" s="19">
        <v>4.9951563382894901E-2</v>
      </c>
      <c r="U11" s="19">
        <v>4.3791444902957402E-2</v>
      </c>
      <c r="V11" s="19">
        <v>2.5362740651909101E-2</v>
      </c>
      <c r="W11" s="19">
        <v>2.44481757405033E-2</v>
      </c>
      <c r="X11" s="19">
        <v>0</v>
      </c>
      <c r="Y11" s="19">
        <v>7.6046713212655506E-2</v>
      </c>
      <c r="Z11" s="19">
        <v>1.91916060515866E-2</v>
      </c>
      <c r="AA11" s="19">
        <v>0</v>
      </c>
      <c r="AB11" s="19">
        <v>0</v>
      </c>
      <c r="AC11" s="19">
        <v>0</v>
      </c>
      <c r="AD11" s="19"/>
      <c r="AE11" s="19">
        <v>1.0998075918632E-2</v>
      </c>
      <c r="AF11" s="19">
        <v>2.2873769555587401E-2</v>
      </c>
    </row>
    <row r="12" spans="2:32" x14ac:dyDescent="0.5">
      <c r="B12" s="16"/>
    </row>
    <row r="13" spans="2:32" x14ac:dyDescent="0.5">
      <c r="B13" t="s">
        <v>58</v>
      </c>
    </row>
    <row r="14" spans="2:32" x14ac:dyDescent="0.5">
      <c r="B14" t="s">
        <v>59</v>
      </c>
    </row>
    <row r="16" spans="2:32" x14ac:dyDescent="0.5">
      <c r="B16"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AF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238</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228</v>
      </c>
      <c r="C9" s="17">
        <v>0.29677834000646403</v>
      </c>
      <c r="D9" s="17">
        <v>0.29818673841382898</v>
      </c>
      <c r="E9" s="17">
        <v>0.29653164698142198</v>
      </c>
      <c r="F9" s="17"/>
      <c r="G9" s="17">
        <v>4.7518932001290398E-2</v>
      </c>
      <c r="H9" s="17">
        <v>0.15810952532928199</v>
      </c>
      <c r="I9" s="17">
        <v>0.20452376086262999</v>
      </c>
      <c r="J9" s="17">
        <v>0.30282978048525699</v>
      </c>
      <c r="K9" s="17">
        <v>0.41598136107121603</v>
      </c>
      <c r="L9" s="17">
        <v>0.42570125147396098</v>
      </c>
      <c r="M9" s="17"/>
      <c r="N9" s="17">
        <v>0.27770654206954498</v>
      </c>
      <c r="O9" s="17">
        <v>0.29346802123453503</v>
      </c>
      <c r="P9" s="17">
        <v>0.39146847365718401</v>
      </c>
      <c r="Q9" s="17">
        <v>0.38991857797106</v>
      </c>
      <c r="R9" s="17">
        <v>0.28735657986881702</v>
      </c>
      <c r="S9" s="17">
        <v>0.38007341238618397</v>
      </c>
      <c r="T9" s="17">
        <v>0.21089960199763899</v>
      </c>
      <c r="U9" s="17">
        <v>0.27038343183963998</v>
      </c>
      <c r="V9" s="17">
        <v>0.31662015440923302</v>
      </c>
      <c r="W9" s="17">
        <v>0.25843586584851602</v>
      </c>
      <c r="X9" s="17">
        <v>0.32577570701320302</v>
      </c>
      <c r="Y9" s="17">
        <v>0.31609736210176598</v>
      </c>
      <c r="Z9" s="17">
        <v>0.38633732128084503</v>
      </c>
      <c r="AA9" s="17">
        <v>0.14988957903424199</v>
      </c>
      <c r="AB9" s="17">
        <v>0.36008146309464101</v>
      </c>
      <c r="AC9" s="17">
        <v>0.42477676427328798</v>
      </c>
      <c r="AD9" s="17"/>
      <c r="AE9" s="17">
        <v>0.24494075661513101</v>
      </c>
      <c r="AF9" s="17">
        <v>0.32039575427354799</v>
      </c>
    </row>
    <row r="10" spans="2:32" ht="28.7" x14ac:dyDescent="0.5">
      <c r="B10" s="18" t="s">
        <v>229</v>
      </c>
      <c r="C10" s="17">
        <v>0.67704090756067303</v>
      </c>
      <c r="D10" s="17">
        <v>0.67670869117397503</v>
      </c>
      <c r="E10" s="17">
        <v>0.67616308129757696</v>
      </c>
      <c r="F10" s="17"/>
      <c r="G10" s="17">
        <v>0.92470948387318597</v>
      </c>
      <c r="H10" s="17">
        <v>0.83572898418572195</v>
      </c>
      <c r="I10" s="17">
        <v>0.73801320893549205</v>
      </c>
      <c r="J10" s="17">
        <v>0.669552077562373</v>
      </c>
      <c r="K10" s="17">
        <v>0.57448365582826499</v>
      </c>
      <c r="L10" s="17">
        <v>0.54421444973869204</v>
      </c>
      <c r="M10" s="17"/>
      <c r="N10" s="17">
        <v>0.696930356725603</v>
      </c>
      <c r="O10" s="17">
        <v>0.70113920581328504</v>
      </c>
      <c r="P10" s="17">
        <v>0.58659200826762103</v>
      </c>
      <c r="Q10" s="17">
        <v>0.57914854106900304</v>
      </c>
      <c r="R10" s="17">
        <v>0.71264342013118298</v>
      </c>
      <c r="S10" s="17">
        <v>0.61992658761381603</v>
      </c>
      <c r="T10" s="17">
        <v>0.73924756864945496</v>
      </c>
      <c r="U10" s="17">
        <v>0.68582512325740297</v>
      </c>
      <c r="V10" s="17">
        <v>0.642847676194512</v>
      </c>
      <c r="W10" s="17">
        <v>0.708367530399724</v>
      </c>
      <c r="X10" s="17">
        <v>0.63921872960954595</v>
      </c>
      <c r="Y10" s="17">
        <v>0.60785592468557903</v>
      </c>
      <c r="Z10" s="17">
        <v>0.59474385441572097</v>
      </c>
      <c r="AA10" s="17">
        <v>0.81922957644015204</v>
      </c>
      <c r="AB10" s="17">
        <v>0.63991853690535905</v>
      </c>
      <c r="AC10" s="17">
        <v>0.57522323572671197</v>
      </c>
      <c r="AD10" s="17"/>
      <c r="AE10" s="17">
        <v>0.73121438534036298</v>
      </c>
      <c r="AF10" s="17">
        <v>0.65235925028986796</v>
      </c>
    </row>
    <row r="11" spans="2:32" x14ac:dyDescent="0.5">
      <c r="B11" s="18" t="s">
        <v>230</v>
      </c>
      <c r="C11" s="19">
        <v>2.61807524328635E-2</v>
      </c>
      <c r="D11" s="19">
        <v>2.5104570412196301E-2</v>
      </c>
      <c r="E11" s="19">
        <v>2.7305271721001102E-2</v>
      </c>
      <c r="F11" s="19"/>
      <c r="G11" s="19">
        <v>2.7771584125523802E-2</v>
      </c>
      <c r="H11" s="19">
        <v>6.1614904849964999E-3</v>
      </c>
      <c r="I11" s="19">
        <v>5.7463030201877797E-2</v>
      </c>
      <c r="J11" s="19">
        <v>2.7618141952369699E-2</v>
      </c>
      <c r="K11" s="19">
        <v>9.5349831005186007E-3</v>
      </c>
      <c r="L11" s="19">
        <v>3.00842987873466E-2</v>
      </c>
      <c r="M11" s="19"/>
      <c r="N11" s="19">
        <v>2.53631012048521E-2</v>
      </c>
      <c r="O11" s="19">
        <v>5.3927729521803403E-3</v>
      </c>
      <c r="P11" s="19">
        <v>2.1939518075194401E-2</v>
      </c>
      <c r="Q11" s="19">
        <v>3.09328809599363E-2</v>
      </c>
      <c r="R11" s="19">
        <v>0</v>
      </c>
      <c r="S11" s="19">
        <v>0</v>
      </c>
      <c r="T11" s="19">
        <v>4.98528293529064E-2</v>
      </c>
      <c r="U11" s="19">
        <v>4.3791444902957402E-2</v>
      </c>
      <c r="V11" s="19">
        <v>4.0532169396255098E-2</v>
      </c>
      <c r="W11" s="19">
        <v>3.3196603751760298E-2</v>
      </c>
      <c r="X11" s="19">
        <v>3.50055633772502E-2</v>
      </c>
      <c r="Y11" s="19">
        <v>7.6046713212655506E-2</v>
      </c>
      <c r="Z11" s="19">
        <v>1.8918824303433699E-2</v>
      </c>
      <c r="AA11" s="19">
        <v>3.08808445256065E-2</v>
      </c>
      <c r="AB11" s="19">
        <v>0</v>
      </c>
      <c r="AC11" s="19">
        <v>0</v>
      </c>
      <c r="AD11" s="19"/>
      <c r="AE11" s="19">
        <v>2.3844858044506399E-2</v>
      </c>
      <c r="AF11" s="19">
        <v>2.7244995436583701E-2</v>
      </c>
    </row>
    <row r="12" spans="2:32" x14ac:dyDescent="0.5">
      <c r="B12" s="16"/>
    </row>
    <row r="13" spans="2:32" x14ac:dyDescent="0.5">
      <c r="B13" t="s">
        <v>58</v>
      </c>
    </row>
    <row r="14" spans="2:32" x14ac:dyDescent="0.5">
      <c r="B14" t="s">
        <v>59</v>
      </c>
    </row>
    <row r="16" spans="2:32" x14ac:dyDescent="0.5">
      <c r="B16"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F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239</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228</v>
      </c>
      <c r="C9" s="17">
        <v>0.33594623111376798</v>
      </c>
      <c r="D9" s="17">
        <v>0.30753694396729297</v>
      </c>
      <c r="E9" s="17">
        <v>0.36431725321446601</v>
      </c>
      <c r="F9" s="17"/>
      <c r="G9" s="17">
        <v>0.10649306214071</v>
      </c>
      <c r="H9" s="17">
        <v>0.20160076938559801</v>
      </c>
      <c r="I9" s="17">
        <v>0.25065557763103802</v>
      </c>
      <c r="J9" s="17">
        <v>0.35233919579438</v>
      </c>
      <c r="K9" s="17">
        <v>0.44812484076811898</v>
      </c>
      <c r="L9" s="17">
        <v>0.45015898999495602</v>
      </c>
      <c r="M9" s="17"/>
      <c r="N9" s="17">
        <v>0.29459389824938598</v>
      </c>
      <c r="O9" s="17">
        <v>0.23429047385568599</v>
      </c>
      <c r="P9" s="17">
        <v>0.50027434391720904</v>
      </c>
      <c r="Q9" s="17">
        <v>0.30006850318017497</v>
      </c>
      <c r="R9" s="17">
        <v>0.38406140267559602</v>
      </c>
      <c r="S9" s="17">
        <v>0.45690827713664101</v>
      </c>
      <c r="T9" s="17">
        <v>0.34860182007192198</v>
      </c>
      <c r="U9" s="17">
        <v>0.43569761059922302</v>
      </c>
      <c r="V9" s="17">
        <v>0.348675952029392</v>
      </c>
      <c r="W9" s="17">
        <v>0.36080589823901899</v>
      </c>
      <c r="X9" s="17">
        <v>0.38511243016631602</v>
      </c>
      <c r="Y9" s="17">
        <v>0.224107481645622</v>
      </c>
      <c r="Z9" s="17">
        <v>0.40582631610058001</v>
      </c>
      <c r="AA9" s="17">
        <v>0.28938615434543402</v>
      </c>
      <c r="AB9" s="17">
        <v>0.27591462928233101</v>
      </c>
      <c r="AC9" s="17">
        <v>0.404429673720336</v>
      </c>
      <c r="AD9" s="17"/>
      <c r="AE9" s="17">
        <v>0.24809998376832701</v>
      </c>
      <c r="AF9" s="17">
        <v>0.37596933943854699</v>
      </c>
    </row>
    <row r="10" spans="2:32" ht="28.7" x14ac:dyDescent="0.5">
      <c r="B10" s="18" t="s">
        <v>229</v>
      </c>
      <c r="C10" s="17">
        <v>0.63532550261377396</v>
      </c>
      <c r="D10" s="17">
        <v>0.66852139030070701</v>
      </c>
      <c r="E10" s="17">
        <v>0.60227747175553503</v>
      </c>
      <c r="F10" s="17"/>
      <c r="G10" s="17">
        <v>0.89350693785929003</v>
      </c>
      <c r="H10" s="17">
        <v>0.79839923061440199</v>
      </c>
      <c r="I10" s="17">
        <v>0.68992450480739997</v>
      </c>
      <c r="J10" s="17">
        <v>0.60343151445020304</v>
      </c>
      <c r="K10" s="17">
        <v>0.54305914930274601</v>
      </c>
      <c r="L10" s="17">
        <v>0.50825756948740197</v>
      </c>
      <c r="M10" s="17"/>
      <c r="N10" s="17">
        <v>0.67220685698267801</v>
      </c>
      <c r="O10" s="17">
        <v>0.73091983418454498</v>
      </c>
      <c r="P10" s="17">
        <v>0.49972565608279101</v>
      </c>
      <c r="Q10" s="17">
        <v>0.63913566964041002</v>
      </c>
      <c r="R10" s="17">
        <v>0.61593859732440404</v>
      </c>
      <c r="S10" s="17">
        <v>0.50756969856956002</v>
      </c>
      <c r="T10" s="17">
        <v>0.63983087501496005</v>
      </c>
      <c r="U10" s="17">
        <v>0.47258963289061301</v>
      </c>
      <c r="V10" s="17">
        <v>0.62596130731869903</v>
      </c>
      <c r="W10" s="17">
        <v>0.60159108388273497</v>
      </c>
      <c r="X10" s="17">
        <v>0.61488756983368398</v>
      </c>
      <c r="Y10" s="17">
        <v>0.775892518354378</v>
      </c>
      <c r="Z10" s="17">
        <v>0.59417368389942005</v>
      </c>
      <c r="AA10" s="17">
        <v>0.67973300112895896</v>
      </c>
      <c r="AB10" s="17">
        <v>0.68520795194388695</v>
      </c>
      <c r="AC10" s="17">
        <v>0.56335396008604</v>
      </c>
      <c r="AD10" s="17"/>
      <c r="AE10" s="17">
        <v>0.72512619367449205</v>
      </c>
      <c r="AF10" s="17">
        <v>0.59441194176660495</v>
      </c>
    </row>
    <row r="11" spans="2:32" x14ac:dyDescent="0.5">
      <c r="B11" s="18" t="s">
        <v>230</v>
      </c>
      <c r="C11" s="19">
        <v>2.8728266272457999E-2</v>
      </c>
      <c r="D11" s="19">
        <v>2.39416657320001E-2</v>
      </c>
      <c r="E11" s="19">
        <v>3.3405275029999203E-2</v>
      </c>
      <c r="F11" s="19"/>
      <c r="G11" s="19">
        <v>0</v>
      </c>
      <c r="H11" s="19">
        <v>0</v>
      </c>
      <c r="I11" s="19">
        <v>5.94199175615618E-2</v>
      </c>
      <c r="J11" s="19">
        <v>4.4229289755417303E-2</v>
      </c>
      <c r="K11" s="19">
        <v>8.8160099291345103E-3</v>
      </c>
      <c r="L11" s="19">
        <v>4.15834405176417E-2</v>
      </c>
      <c r="M11" s="19"/>
      <c r="N11" s="19">
        <v>3.3199244767936099E-2</v>
      </c>
      <c r="O11" s="19">
        <v>3.4789691959769699E-2</v>
      </c>
      <c r="P11" s="19">
        <v>0</v>
      </c>
      <c r="Q11" s="19">
        <v>6.0795827179414397E-2</v>
      </c>
      <c r="R11" s="19">
        <v>0</v>
      </c>
      <c r="S11" s="19">
        <v>3.5522024293798998E-2</v>
      </c>
      <c r="T11" s="19">
        <v>1.1567304913117599E-2</v>
      </c>
      <c r="U11" s="19">
        <v>9.1712756510163695E-2</v>
      </c>
      <c r="V11" s="19">
        <v>2.5362740651909101E-2</v>
      </c>
      <c r="W11" s="19">
        <v>3.7603017878246499E-2</v>
      </c>
      <c r="X11" s="19">
        <v>0</v>
      </c>
      <c r="Y11" s="19">
        <v>0</v>
      </c>
      <c r="Z11" s="19">
        <v>0</v>
      </c>
      <c r="AA11" s="19">
        <v>3.08808445256065E-2</v>
      </c>
      <c r="AB11" s="19">
        <v>3.88774187737813E-2</v>
      </c>
      <c r="AC11" s="19">
        <v>3.2216366193624502E-2</v>
      </c>
      <c r="AD11" s="19"/>
      <c r="AE11" s="19">
        <v>2.6773822557180901E-2</v>
      </c>
      <c r="AF11" s="19">
        <v>2.96187187948477E-2</v>
      </c>
    </row>
    <row r="12" spans="2:32" x14ac:dyDescent="0.5">
      <c r="B12" s="16"/>
    </row>
    <row r="13" spans="2:32" x14ac:dyDescent="0.5">
      <c r="B13" t="s">
        <v>58</v>
      </c>
    </row>
    <row r="14" spans="2:32" x14ac:dyDescent="0.5">
      <c r="B14" t="s">
        <v>59</v>
      </c>
    </row>
    <row r="16" spans="2:32" x14ac:dyDescent="0.5">
      <c r="B16"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AF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240</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228</v>
      </c>
      <c r="C9" s="17">
        <v>0.62371398240015197</v>
      </c>
      <c r="D9" s="17">
        <v>0.61266020323120396</v>
      </c>
      <c r="E9" s="17">
        <v>0.63657714239428098</v>
      </c>
      <c r="F9" s="17"/>
      <c r="G9" s="17">
        <v>0.389128098388834</v>
      </c>
      <c r="H9" s="17">
        <v>0.56553669058905398</v>
      </c>
      <c r="I9" s="17">
        <v>0.58382033878540895</v>
      </c>
      <c r="J9" s="17">
        <v>0.57094712060419295</v>
      </c>
      <c r="K9" s="17">
        <v>0.71546601534004495</v>
      </c>
      <c r="L9" s="17">
        <v>0.72805057153575903</v>
      </c>
      <c r="M9" s="17"/>
      <c r="N9" s="17">
        <v>0.63190439922762198</v>
      </c>
      <c r="O9" s="17">
        <v>0.57146904980121604</v>
      </c>
      <c r="P9" s="17">
        <v>0.76169846323669299</v>
      </c>
      <c r="Q9" s="17">
        <v>0.71419780512689501</v>
      </c>
      <c r="R9" s="17">
        <v>0.80158735384657598</v>
      </c>
      <c r="S9" s="17">
        <v>0.65493790957253994</v>
      </c>
      <c r="T9" s="17">
        <v>0.612177744953325</v>
      </c>
      <c r="U9" s="17">
        <v>0.76986355992647104</v>
      </c>
      <c r="V9" s="17">
        <v>0.61969545577676299</v>
      </c>
      <c r="W9" s="17">
        <v>0.59379095862806097</v>
      </c>
      <c r="X9" s="17">
        <v>0.67007709451271202</v>
      </c>
      <c r="Y9" s="17">
        <v>0.37620090807093298</v>
      </c>
      <c r="Z9" s="17">
        <v>0.67873887804572197</v>
      </c>
      <c r="AA9" s="17">
        <v>0.45615997632990402</v>
      </c>
      <c r="AB9" s="17">
        <v>0.73754094360022904</v>
      </c>
      <c r="AC9" s="17">
        <v>0.60777911523182404</v>
      </c>
      <c r="AD9" s="17"/>
      <c r="AE9" s="17">
        <v>0.59622657816771096</v>
      </c>
      <c r="AF9" s="17">
        <v>0.63623735579863006</v>
      </c>
    </row>
    <row r="10" spans="2:32" ht="28.7" x14ac:dyDescent="0.5">
      <c r="B10" s="18" t="s">
        <v>229</v>
      </c>
      <c r="C10" s="17">
        <v>0.33234930259345502</v>
      </c>
      <c r="D10" s="17">
        <v>0.347602648516873</v>
      </c>
      <c r="E10" s="17">
        <v>0.31531341347485198</v>
      </c>
      <c r="F10" s="17"/>
      <c r="G10" s="17">
        <v>0.539617746952338</v>
      </c>
      <c r="H10" s="17">
        <v>0.40830427688403198</v>
      </c>
      <c r="I10" s="17">
        <v>0.37312131505614399</v>
      </c>
      <c r="J10" s="17">
        <v>0.36800658333834202</v>
      </c>
      <c r="K10" s="17">
        <v>0.26503318106185197</v>
      </c>
      <c r="L10" s="17">
        <v>0.22032071795973199</v>
      </c>
      <c r="M10" s="17"/>
      <c r="N10" s="17">
        <v>0.32219914545079398</v>
      </c>
      <c r="O10" s="17">
        <v>0.39467731983776999</v>
      </c>
      <c r="P10" s="17">
        <v>0.197649554166762</v>
      </c>
      <c r="Q10" s="17">
        <v>0.22470208531821401</v>
      </c>
      <c r="R10" s="17">
        <v>0.107350662983714</v>
      </c>
      <c r="S10" s="17">
        <v>0.303410437692608</v>
      </c>
      <c r="T10" s="17">
        <v>0.31276693987621301</v>
      </c>
      <c r="U10" s="17">
        <v>0.18634499517057199</v>
      </c>
      <c r="V10" s="17">
        <v>0.32690465490222198</v>
      </c>
      <c r="W10" s="17">
        <v>0.35452878234535301</v>
      </c>
      <c r="X10" s="17">
        <v>0.29400643601243698</v>
      </c>
      <c r="Y10" s="17">
        <v>0.62379909192906702</v>
      </c>
      <c r="Z10" s="17">
        <v>0.28482268865497701</v>
      </c>
      <c r="AA10" s="17">
        <v>0.51295917914448996</v>
      </c>
      <c r="AB10" s="17">
        <v>0.26245905639977202</v>
      </c>
      <c r="AC10" s="17">
        <v>0.39222088476817601</v>
      </c>
      <c r="AD10" s="17"/>
      <c r="AE10" s="17">
        <v>0.377783211472564</v>
      </c>
      <c r="AF10" s="17">
        <v>0.311649428533541</v>
      </c>
    </row>
    <row r="11" spans="2:32" x14ac:dyDescent="0.5">
      <c r="B11" s="18" t="s">
        <v>230</v>
      </c>
      <c r="C11" s="19">
        <v>4.3936715006392499E-2</v>
      </c>
      <c r="D11" s="19">
        <v>3.9737148251923197E-2</v>
      </c>
      <c r="E11" s="19">
        <v>4.8109444130866298E-2</v>
      </c>
      <c r="F11" s="19"/>
      <c r="G11" s="19">
        <v>7.12541546588282E-2</v>
      </c>
      <c r="H11" s="19">
        <v>2.6159032526913099E-2</v>
      </c>
      <c r="I11" s="19">
        <v>4.3058346158447197E-2</v>
      </c>
      <c r="J11" s="19">
        <v>6.1046296057464602E-2</v>
      </c>
      <c r="K11" s="19">
        <v>1.9500803598103199E-2</v>
      </c>
      <c r="L11" s="19">
        <v>5.1628710504508402E-2</v>
      </c>
      <c r="M11" s="19"/>
      <c r="N11" s="19">
        <v>4.5896455321584102E-2</v>
      </c>
      <c r="O11" s="19">
        <v>3.3853630361013402E-2</v>
      </c>
      <c r="P11" s="19">
        <v>4.0651982596544699E-2</v>
      </c>
      <c r="Q11" s="19">
        <v>6.1100109554891202E-2</v>
      </c>
      <c r="R11" s="19">
        <v>9.1061983169710106E-2</v>
      </c>
      <c r="S11" s="19">
        <v>4.1651652734851601E-2</v>
      </c>
      <c r="T11" s="19">
        <v>7.50553151704621E-2</v>
      </c>
      <c r="U11" s="19">
        <v>4.3791444902957402E-2</v>
      </c>
      <c r="V11" s="19">
        <v>5.33998893210152E-2</v>
      </c>
      <c r="W11" s="19">
        <v>5.1680259026586101E-2</v>
      </c>
      <c r="X11" s="19">
        <v>3.59164694748512E-2</v>
      </c>
      <c r="Y11" s="19">
        <v>0</v>
      </c>
      <c r="Z11" s="19">
        <v>3.6438433299300597E-2</v>
      </c>
      <c r="AA11" s="19">
        <v>3.08808445256065E-2</v>
      </c>
      <c r="AB11" s="19">
        <v>0</v>
      </c>
      <c r="AC11" s="19">
        <v>0</v>
      </c>
      <c r="AD11" s="19"/>
      <c r="AE11" s="19">
        <v>2.5990210359724899E-2</v>
      </c>
      <c r="AF11" s="19">
        <v>5.2113215667828998E-2</v>
      </c>
    </row>
    <row r="12" spans="2:32" x14ac:dyDescent="0.5">
      <c r="B12" s="16"/>
    </row>
    <row r="13" spans="2:32" x14ac:dyDescent="0.5">
      <c r="B13" t="s">
        <v>58</v>
      </c>
    </row>
    <row r="14" spans="2:32" x14ac:dyDescent="0.5">
      <c r="B14" t="s">
        <v>59</v>
      </c>
    </row>
    <row r="16" spans="2:32" x14ac:dyDescent="0.5">
      <c r="B16"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F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241</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228</v>
      </c>
      <c r="C9" s="17">
        <v>0.36014029131729902</v>
      </c>
      <c r="D9" s="17">
        <v>0.27853332623556598</v>
      </c>
      <c r="E9" s="17">
        <v>0.43746336910177702</v>
      </c>
      <c r="F9" s="17"/>
      <c r="G9" s="17">
        <v>0.25064607734281102</v>
      </c>
      <c r="H9" s="17">
        <v>0.30093722874186701</v>
      </c>
      <c r="I9" s="17">
        <v>0.28801445498380901</v>
      </c>
      <c r="J9" s="17">
        <v>0.27680234435890699</v>
      </c>
      <c r="K9" s="17">
        <v>0.44738323781132699</v>
      </c>
      <c r="L9" s="17">
        <v>0.46353909942162203</v>
      </c>
      <c r="M9" s="17"/>
      <c r="N9" s="17">
        <v>0.337183810216867</v>
      </c>
      <c r="O9" s="17">
        <v>0.30698711102527698</v>
      </c>
      <c r="P9" s="17">
        <v>0.45833045414427898</v>
      </c>
      <c r="Q9" s="17">
        <v>0.37133703106673699</v>
      </c>
      <c r="R9" s="17">
        <v>0.39400440001042802</v>
      </c>
      <c r="S9" s="17">
        <v>0.37656596895161099</v>
      </c>
      <c r="T9" s="17">
        <v>0.355021744784703</v>
      </c>
      <c r="U9" s="17">
        <v>0.49880734986726399</v>
      </c>
      <c r="V9" s="17">
        <v>0.33646304637139601</v>
      </c>
      <c r="W9" s="17">
        <v>0.34867718225420502</v>
      </c>
      <c r="X9" s="17">
        <v>0.37272479249003898</v>
      </c>
      <c r="Y9" s="17">
        <v>0.378676214196906</v>
      </c>
      <c r="Z9" s="17">
        <v>0.43994453238291598</v>
      </c>
      <c r="AA9" s="17">
        <v>0.43940953843048203</v>
      </c>
      <c r="AB9" s="17">
        <v>0.50547342172115495</v>
      </c>
      <c r="AC9" s="17">
        <v>0.236800153309529</v>
      </c>
      <c r="AD9" s="17"/>
      <c r="AE9" s="17">
        <v>0.26901900746995899</v>
      </c>
      <c r="AF9" s="17">
        <v>0.40165551962037999</v>
      </c>
    </row>
    <row r="10" spans="2:32" ht="28.7" x14ac:dyDescent="0.5">
      <c r="B10" s="18" t="s">
        <v>229</v>
      </c>
      <c r="C10" s="17">
        <v>0.61201382842528695</v>
      </c>
      <c r="D10" s="17">
        <v>0.70145714693874095</v>
      </c>
      <c r="E10" s="17">
        <v>0.52710481099568396</v>
      </c>
      <c r="F10" s="17"/>
      <c r="G10" s="17">
        <v>0.71537601915805604</v>
      </c>
      <c r="H10" s="17">
        <v>0.69290128077313695</v>
      </c>
      <c r="I10" s="17">
        <v>0.68235435808552902</v>
      </c>
      <c r="J10" s="17">
        <v>0.66429552581472695</v>
      </c>
      <c r="K10" s="17">
        <v>0.53894844803707698</v>
      </c>
      <c r="L10" s="17">
        <v>0.50895804080863405</v>
      </c>
      <c r="M10" s="17"/>
      <c r="N10" s="17">
        <v>0.63851640697440104</v>
      </c>
      <c r="O10" s="17">
        <v>0.66938347602105897</v>
      </c>
      <c r="P10" s="17">
        <v>0.54166954585572102</v>
      </c>
      <c r="Q10" s="17">
        <v>0.62866296893326301</v>
      </c>
      <c r="R10" s="17">
        <v>0.60599559998957198</v>
      </c>
      <c r="S10" s="17">
        <v>0.58427665019086295</v>
      </c>
      <c r="T10" s="17">
        <v>0.59502669183240198</v>
      </c>
      <c r="U10" s="17">
        <v>0.40947989362257198</v>
      </c>
      <c r="V10" s="17">
        <v>0.63817421297669397</v>
      </c>
      <c r="W10" s="17">
        <v>0.61349004096988802</v>
      </c>
      <c r="X10" s="17">
        <v>0.60831550354518404</v>
      </c>
      <c r="Y10" s="17">
        <v>0.621323785803094</v>
      </c>
      <c r="Z10" s="17">
        <v>0.56005546761708402</v>
      </c>
      <c r="AA10" s="17">
        <v>0.52970961704391195</v>
      </c>
      <c r="AB10" s="17">
        <v>0.45699388717589701</v>
      </c>
      <c r="AC10" s="17">
        <v>0.73216342427363101</v>
      </c>
      <c r="AD10" s="17"/>
      <c r="AE10" s="17">
        <v>0.70989272951368998</v>
      </c>
      <c r="AF10" s="17">
        <v>0.56741980216521304</v>
      </c>
    </row>
    <row r="11" spans="2:32" x14ac:dyDescent="0.5">
      <c r="B11" s="18" t="s">
        <v>230</v>
      </c>
      <c r="C11" s="19">
        <v>2.7845880257414898E-2</v>
      </c>
      <c r="D11" s="19">
        <v>2.00095268256925E-2</v>
      </c>
      <c r="E11" s="19">
        <v>3.5431819902538901E-2</v>
      </c>
      <c r="F11" s="19"/>
      <c r="G11" s="19">
        <v>3.3977903499133197E-2</v>
      </c>
      <c r="H11" s="19">
        <v>6.1614904849964999E-3</v>
      </c>
      <c r="I11" s="19">
        <v>2.96311869306616E-2</v>
      </c>
      <c r="J11" s="19">
        <v>5.8902129826365703E-2</v>
      </c>
      <c r="K11" s="19">
        <v>1.3668314151596399E-2</v>
      </c>
      <c r="L11" s="19">
        <v>2.7502859769743801E-2</v>
      </c>
      <c r="M11" s="19"/>
      <c r="N11" s="19">
        <v>2.42997828087319E-2</v>
      </c>
      <c r="O11" s="19">
        <v>2.36294129536638E-2</v>
      </c>
      <c r="P11" s="19">
        <v>0</v>
      </c>
      <c r="Q11" s="19">
        <v>0</v>
      </c>
      <c r="R11" s="19">
        <v>0</v>
      </c>
      <c r="S11" s="19">
        <v>3.9157380857525501E-2</v>
      </c>
      <c r="T11" s="19">
        <v>4.9951563382894901E-2</v>
      </c>
      <c r="U11" s="19">
        <v>9.1712756510163695E-2</v>
      </c>
      <c r="V11" s="19">
        <v>2.5362740651909101E-2</v>
      </c>
      <c r="W11" s="19">
        <v>3.7832776775906699E-2</v>
      </c>
      <c r="X11" s="19">
        <v>1.8959703964776999E-2</v>
      </c>
      <c r="Y11" s="19">
        <v>0</v>
      </c>
      <c r="Z11" s="19">
        <v>0</v>
      </c>
      <c r="AA11" s="19">
        <v>3.08808445256065E-2</v>
      </c>
      <c r="AB11" s="19">
        <v>3.7532691102948199E-2</v>
      </c>
      <c r="AC11" s="19">
        <v>3.1036422416839099E-2</v>
      </c>
      <c r="AD11" s="19"/>
      <c r="AE11" s="19">
        <v>2.1088263016350299E-2</v>
      </c>
      <c r="AF11" s="19">
        <v>3.09246782144065E-2</v>
      </c>
    </row>
    <row r="12" spans="2:32" x14ac:dyDescent="0.5">
      <c r="B12" s="16"/>
    </row>
    <row r="13" spans="2:32" x14ac:dyDescent="0.5">
      <c r="B13" t="s">
        <v>58</v>
      </c>
    </row>
    <row r="14" spans="2:32" x14ac:dyDescent="0.5">
      <c r="B14" t="s">
        <v>59</v>
      </c>
    </row>
    <row r="16" spans="2:32" x14ac:dyDescent="0.5">
      <c r="B16"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AF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242</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228</v>
      </c>
      <c r="C9" s="17">
        <v>0.340706767116913</v>
      </c>
      <c r="D9" s="17">
        <v>0.25362524445432399</v>
      </c>
      <c r="E9" s="17">
        <v>0.42512127201814298</v>
      </c>
      <c r="F9" s="17"/>
      <c r="G9" s="17">
        <v>0.145494728775627</v>
      </c>
      <c r="H9" s="17">
        <v>0.194189608180802</v>
      </c>
      <c r="I9" s="17">
        <v>0.26329304901220302</v>
      </c>
      <c r="J9" s="17">
        <v>0.287061059117031</v>
      </c>
      <c r="K9" s="17">
        <v>0.48386635937692002</v>
      </c>
      <c r="L9" s="17">
        <v>0.46845794112537897</v>
      </c>
      <c r="M9" s="17"/>
      <c r="N9" s="17">
        <v>0.35037913494351203</v>
      </c>
      <c r="O9" s="17">
        <v>0.31609710025753901</v>
      </c>
      <c r="P9" s="17">
        <v>0.43039431591170801</v>
      </c>
      <c r="Q9" s="17">
        <v>0.43072586489957898</v>
      </c>
      <c r="R9" s="17">
        <v>0.31577036526109697</v>
      </c>
      <c r="S9" s="17">
        <v>0.37666012206104599</v>
      </c>
      <c r="T9" s="17">
        <v>0.34785076580490598</v>
      </c>
      <c r="U9" s="17">
        <v>0.35898696380432499</v>
      </c>
      <c r="V9" s="17">
        <v>0.27872323204900001</v>
      </c>
      <c r="W9" s="17">
        <v>0.30453625170809701</v>
      </c>
      <c r="X9" s="17">
        <v>0.36538894750339401</v>
      </c>
      <c r="Y9" s="17">
        <v>0.37620090807093298</v>
      </c>
      <c r="Z9" s="17">
        <v>0.40002269711738397</v>
      </c>
      <c r="AA9" s="17">
        <v>0.34840624368166001</v>
      </c>
      <c r="AB9" s="17">
        <v>0.442058122049175</v>
      </c>
      <c r="AC9" s="17">
        <v>0.33817654398052399</v>
      </c>
      <c r="AD9" s="17"/>
      <c r="AE9" s="17">
        <v>0.24361089740425901</v>
      </c>
      <c r="AF9" s="17">
        <v>0.38494404109079999</v>
      </c>
    </row>
    <row r="10" spans="2:32" ht="28.7" x14ac:dyDescent="0.5">
      <c r="B10" s="18" t="s">
        <v>229</v>
      </c>
      <c r="C10" s="17">
        <v>0.62588643551675804</v>
      </c>
      <c r="D10" s="17">
        <v>0.72250485025511901</v>
      </c>
      <c r="E10" s="17">
        <v>0.53224157659842597</v>
      </c>
      <c r="F10" s="17"/>
      <c r="G10" s="17">
        <v>0.81886112790215804</v>
      </c>
      <c r="H10" s="17">
        <v>0.79351446007905302</v>
      </c>
      <c r="I10" s="17">
        <v>0.69455945904669902</v>
      </c>
      <c r="J10" s="17">
        <v>0.650389345783974</v>
      </c>
      <c r="K10" s="17">
        <v>0.50214916951712296</v>
      </c>
      <c r="L10" s="17">
        <v>0.496581508228708</v>
      </c>
      <c r="M10" s="17"/>
      <c r="N10" s="17">
        <v>0.60964879512158898</v>
      </c>
      <c r="O10" s="17">
        <v>0.66743471761044504</v>
      </c>
      <c r="P10" s="17">
        <v>0.52524159984319096</v>
      </c>
      <c r="Q10" s="17">
        <v>0.53834125414048495</v>
      </c>
      <c r="R10" s="17">
        <v>0.68422963473890297</v>
      </c>
      <c r="S10" s="17">
        <v>0.62333987793895396</v>
      </c>
      <c r="T10" s="17">
        <v>0.59122242188706398</v>
      </c>
      <c r="U10" s="17">
        <v>0.59722159129271701</v>
      </c>
      <c r="V10" s="17">
        <v>0.68137848522601696</v>
      </c>
      <c r="W10" s="17">
        <v>0.66184191427126104</v>
      </c>
      <c r="X10" s="17">
        <v>0.61565134853182901</v>
      </c>
      <c r="Y10" s="17">
        <v>0.54666381241596596</v>
      </c>
      <c r="Z10" s="17">
        <v>0.58268890604357804</v>
      </c>
      <c r="AA10" s="17">
        <v>0.62071291179273402</v>
      </c>
      <c r="AB10" s="17">
        <v>0.48619353849615099</v>
      </c>
      <c r="AC10" s="17">
        <v>0.66182345601947601</v>
      </c>
      <c r="AD10" s="17"/>
      <c r="AE10" s="17">
        <v>0.72751306201159804</v>
      </c>
      <c r="AF10" s="17">
        <v>0.57958493028694003</v>
      </c>
    </row>
    <row r="11" spans="2:32" x14ac:dyDescent="0.5">
      <c r="B11" s="18" t="s">
        <v>230</v>
      </c>
      <c r="C11" s="19">
        <v>3.3406797366329399E-2</v>
      </c>
      <c r="D11" s="19">
        <v>2.3869905290556999E-2</v>
      </c>
      <c r="E11" s="19">
        <v>4.2637151383431E-2</v>
      </c>
      <c r="F11" s="19"/>
      <c r="G11" s="19">
        <v>3.56441433222143E-2</v>
      </c>
      <c r="H11" s="19">
        <v>1.22959317401449E-2</v>
      </c>
      <c r="I11" s="19">
        <v>4.2147491941097501E-2</v>
      </c>
      <c r="J11" s="19">
        <v>6.2549595098995298E-2</v>
      </c>
      <c r="K11" s="19">
        <v>1.39844711059567E-2</v>
      </c>
      <c r="L11" s="19">
        <v>3.4960550645912497E-2</v>
      </c>
      <c r="M11" s="19"/>
      <c r="N11" s="19">
        <v>3.9972069934899802E-2</v>
      </c>
      <c r="O11" s="19">
        <v>1.6468182132015501E-2</v>
      </c>
      <c r="P11" s="19">
        <v>4.4364084245101E-2</v>
      </c>
      <c r="Q11" s="19">
        <v>3.09328809599363E-2</v>
      </c>
      <c r="R11" s="19">
        <v>0</v>
      </c>
      <c r="S11" s="19">
        <v>0</v>
      </c>
      <c r="T11" s="19">
        <v>6.0926812308030098E-2</v>
      </c>
      <c r="U11" s="19">
        <v>4.3791444902957402E-2</v>
      </c>
      <c r="V11" s="19">
        <v>3.98982827249829E-2</v>
      </c>
      <c r="W11" s="19">
        <v>3.3621834020642297E-2</v>
      </c>
      <c r="X11" s="19">
        <v>1.8959703964776999E-2</v>
      </c>
      <c r="Y11" s="19">
        <v>7.7135279513100702E-2</v>
      </c>
      <c r="Z11" s="19">
        <v>1.7288396839037299E-2</v>
      </c>
      <c r="AA11" s="19">
        <v>3.08808445256065E-2</v>
      </c>
      <c r="AB11" s="19">
        <v>7.1748339454673599E-2</v>
      </c>
      <c r="AC11" s="19">
        <v>0</v>
      </c>
      <c r="AD11" s="19"/>
      <c r="AE11" s="19">
        <v>2.8876040584143701E-2</v>
      </c>
      <c r="AF11" s="19">
        <v>3.5471028622259697E-2</v>
      </c>
    </row>
    <row r="12" spans="2:32" x14ac:dyDescent="0.5">
      <c r="B12" s="16"/>
    </row>
    <row r="13" spans="2:32" x14ac:dyDescent="0.5">
      <c r="B13" t="s">
        <v>58</v>
      </c>
    </row>
    <row r="14" spans="2:32" x14ac:dyDescent="0.5">
      <c r="B14" t="s">
        <v>59</v>
      </c>
    </row>
    <row r="16" spans="2:32" x14ac:dyDescent="0.5">
      <c r="B16"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F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243</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228</v>
      </c>
      <c r="C9" s="17">
        <v>0.57071065148738398</v>
      </c>
      <c r="D9" s="17">
        <v>0.45071543021875599</v>
      </c>
      <c r="E9" s="17">
        <v>0.68740539911537901</v>
      </c>
      <c r="F9" s="17"/>
      <c r="G9" s="17">
        <v>0.35761107440834999</v>
      </c>
      <c r="H9" s="17">
        <v>0.52165526407822604</v>
      </c>
      <c r="I9" s="17">
        <v>0.48873231096738801</v>
      </c>
      <c r="J9" s="17">
        <v>0.55168630780022798</v>
      </c>
      <c r="K9" s="17">
        <v>0.655961864613956</v>
      </c>
      <c r="L9" s="17">
        <v>0.66966803407509001</v>
      </c>
      <c r="M9" s="17"/>
      <c r="N9" s="17">
        <v>0.57993524555892795</v>
      </c>
      <c r="O9" s="17">
        <v>0.56182750544042004</v>
      </c>
      <c r="P9" s="17">
        <v>0.59787185323497705</v>
      </c>
      <c r="Q9" s="17">
        <v>0.72360540451425903</v>
      </c>
      <c r="R9" s="17">
        <v>0.71482552837462798</v>
      </c>
      <c r="S9" s="17">
        <v>0.61135063189752104</v>
      </c>
      <c r="T9" s="17">
        <v>0.54128446483019499</v>
      </c>
      <c r="U9" s="17">
        <v>0.63925474964015105</v>
      </c>
      <c r="V9" s="17">
        <v>0.417816800609082</v>
      </c>
      <c r="W9" s="17">
        <v>0.55142790456295099</v>
      </c>
      <c r="X9" s="17">
        <v>0.631124786602134</v>
      </c>
      <c r="Y9" s="17">
        <v>0.52996130475505898</v>
      </c>
      <c r="Z9" s="17">
        <v>0.63182374474164305</v>
      </c>
      <c r="AA9" s="17">
        <v>0.52277162403262101</v>
      </c>
      <c r="AB9" s="17">
        <v>0.73971743328986095</v>
      </c>
      <c r="AC9" s="17">
        <v>0.64653969261023003</v>
      </c>
      <c r="AD9" s="17"/>
      <c r="AE9" s="17">
        <v>0.480514872954931</v>
      </c>
      <c r="AF9" s="17">
        <v>0.61180421579692901</v>
      </c>
    </row>
    <row r="10" spans="2:32" ht="28.7" x14ac:dyDescent="0.5">
      <c r="B10" s="18" t="s">
        <v>229</v>
      </c>
      <c r="C10" s="17">
        <v>0.36343488276379399</v>
      </c>
      <c r="D10" s="17">
        <v>0.50309985909355204</v>
      </c>
      <c r="E10" s="17">
        <v>0.22964959221929501</v>
      </c>
      <c r="F10" s="17"/>
      <c r="G10" s="17">
        <v>0.549953373586473</v>
      </c>
      <c r="H10" s="17">
        <v>0.42500688911718698</v>
      </c>
      <c r="I10" s="17">
        <v>0.40556030281540101</v>
      </c>
      <c r="J10" s="17">
        <v>0.38830398598836702</v>
      </c>
      <c r="K10" s="17">
        <v>0.300853867768617</v>
      </c>
      <c r="L10" s="17">
        <v>0.269365765865346</v>
      </c>
      <c r="M10" s="17"/>
      <c r="N10" s="17">
        <v>0.361540082137913</v>
      </c>
      <c r="O10" s="17">
        <v>0.40275639711762401</v>
      </c>
      <c r="P10" s="17">
        <v>0.358196230349347</v>
      </c>
      <c r="Q10" s="17">
        <v>0.21422455119039099</v>
      </c>
      <c r="R10" s="17">
        <v>0.19411248845566201</v>
      </c>
      <c r="S10" s="17">
        <v>0.30906004104963802</v>
      </c>
      <c r="T10" s="17">
        <v>0.37196611781362998</v>
      </c>
      <c r="U10" s="17">
        <v>0.316953805456892</v>
      </c>
      <c r="V10" s="17">
        <v>0.441407689110212</v>
      </c>
      <c r="W10" s="17">
        <v>0.39560163419547301</v>
      </c>
      <c r="X10" s="17">
        <v>0.29284855670319399</v>
      </c>
      <c r="Y10" s="17">
        <v>0.30848502951110102</v>
      </c>
      <c r="Z10" s="17">
        <v>0.265515575364211</v>
      </c>
      <c r="AA10" s="17">
        <v>0.411498162593114</v>
      </c>
      <c r="AB10" s="17">
        <v>0.22140514793635799</v>
      </c>
      <c r="AC10" s="17">
        <v>0.35346030738977002</v>
      </c>
      <c r="AD10" s="17"/>
      <c r="AE10" s="17">
        <v>0.44625486874985798</v>
      </c>
      <c r="AF10" s="17">
        <v>0.32570175959983699</v>
      </c>
    </row>
    <row r="11" spans="2:32" x14ac:dyDescent="0.5">
      <c r="B11" s="18" t="s">
        <v>230</v>
      </c>
      <c r="C11" s="19">
        <v>6.5854465748822505E-2</v>
      </c>
      <c r="D11" s="19">
        <v>4.6184710687692102E-2</v>
      </c>
      <c r="E11" s="19">
        <v>8.2945008665326503E-2</v>
      </c>
      <c r="F11" s="19"/>
      <c r="G11" s="19">
        <v>9.2435552005176697E-2</v>
      </c>
      <c r="H11" s="19">
        <v>5.3337846804587301E-2</v>
      </c>
      <c r="I11" s="19">
        <v>0.105707386217211</v>
      </c>
      <c r="J11" s="19">
        <v>6.00097062114055E-2</v>
      </c>
      <c r="K11" s="19">
        <v>4.3184267617426997E-2</v>
      </c>
      <c r="L11" s="19">
        <v>6.0966200059563901E-2</v>
      </c>
      <c r="M11" s="19"/>
      <c r="N11" s="19">
        <v>5.8524672303159601E-2</v>
      </c>
      <c r="O11" s="19">
        <v>3.5416097441955598E-2</v>
      </c>
      <c r="P11" s="19">
        <v>4.3931916415675502E-2</v>
      </c>
      <c r="Q11" s="19">
        <v>6.2170044295349398E-2</v>
      </c>
      <c r="R11" s="19">
        <v>9.1061983169710106E-2</v>
      </c>
      <c r="S11" s="19">
        <v>7.95893270528409E-2</v>
      </c>
      <c r="T11" s="19">
        <v>8.6749417356174793E-2</v>
      </c>
      <c r="U11" s="19">
        <v>4.3791444902957402E-2</v>
      </c>
      <c r="V11" s="19">
        <v>0.14077551028070601</v>
      </c>
      <c r="W11" s="19">
        <v>5.2970461241575999E-2</v>
      </c>
      <c r="X11" s="19">
        <v>7.6026656694671693E-2</v>
      </c>
      <c r="Y11" s="19">
        <v>0.161553665733841</v>
      </c>
      <c r="Z11" s="19">
        <v>0.102660679894146</v>
      </c>
      <c r="AA11" s="19">
        <v>6.5730213374264698E-2</v>
      </c>
      <c r="AB11" s="19">
        <v>3.88774187737813E-2</v>
      </c>
      <c r="AC11" s="19">
        <v>0</v>
      </c>
      <c r="AD11" s="19"/>
      <c r="AE11" s="19">
        <v>7.3230258295211001E-2</v>
      </c>
      <c r="AF11" s="19">
        <v>6.2494024603233597E-2</v>
      </c>
    </row>
    <row r="12" spans="2:32" x14ac:dyDescent="0.5">
      <c r="B12" s="16"/>
    </row>
    <row r="13" spans="2:32" x14ac:dyDescent="0.5">
      <c r="B13" t="s">
        <v>58</v>
      </c>
    </row>
    <row r="14" spans="2:32" x14ac:dyDescent="0.5">
      <c r="B14" t="s">
        <v>59</v>
      </c>
    </row>
    <row r="16" spans="2:32" x14ac:dyDescent="0.5">
      <c r="B16"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AF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244</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228</v>
      </c>
      <c r="C9" s="17">
        <v>0.102183519282081</v>
      </c>
      <c r="D9" s="17">
        <v>9.0776695136646199E-2</v>
      </c>
      <c r="E9" s="17">
        <v>0.11345396066683899</v>
      </c>
      <c r="F9" s="17"/>
      <c r="G9" s="17">
        <v>5.7436619230199402E-2</v>
      </c>
      <c r="H9" s="17">
        <v>6.9441628552955603E-2</v>
      </c>
      <c r="I9" s="17">
        <v>7.8361009696667497E-2</v>
      </c>
      <c r="J9" s="17">
        <v>9.2533514431287198E-2</v>
      </c>
      <c r="K9" s="17">
        <v>0.13636822918962799</v>
      </c>
      <c r="L9" s="17">
        <v>0.13180383221616401</v>
      </c>
      <c r="M9" s="17"/>
      <c r="N9" s="17">
        <v>0.10803010566377599</v>
      </c>
      <c r="O9" s="17">
        <v>7.7202965280551594E-2</v>
      </c>
      <c r="P9" s="17">
        <v>4.1046519210566498E-2</v>
      </c>
      <c r="Q9" s="17">
        <v>9.2617651748388805E-2</v>
      </c>
      <c r="R9" s="17">
        <v>0.19846040871666201</v>
      </c>
      <c r="S9" s="17">
        <v>0.15426873220416501</v>
      </c>
      <c r="T9" s="17">
        <v>0.152365217244154</v>
      </c>
      <c r="U9" s="17">
        <v>0.13902551852484801</v>
      </c>
      <c r="V9" s="17">
        <v>0.13376378351089399</v>
      </c>
      <c r="W9" s="17">
        <v>9.8191103138152894E-2</v>
      </c>
      <c r="X9" s="17">
        <v>3.5603957109079702E-2</v>
      </c>
      <c r="Y9" s="17">
        <v>0</v>
      </c>
      <c r="Z9" s="17">
        <v>0.159793449606734</v>
      </c>
      <c r="AA9" s="17">
        <v>6.3538942440052995E-2</v>
      </c>
      <c r="AB9" s="17">
        <v>8.4817742665724602E-2</v>
      </c>
      <c r="AC9" s="17">
        <v>0.13386494174416999</v>
      </c>
      <c r="AD9" s="17"/>
      <c r="AE9" s="17">
        <v>9.2971828172275298E-2</v>
      </c>
      <c r="AF9" s="17">
        <v>0.106380403295718</v>
      </c>
    </row>
    <row r="10" spans="2:32" ht="28.7" x14ac:dyDescent="0.5">
      <c r="B10" s="18" t="s">
        <v>229</v>
      </c>
      <c r="C10" s="17">
        <v>0.87463884583846796</v>
      </c>
      <c r="D10" s="17">
        <v>0.88987089214820003</v>
      </c>
      <c r="E10" s="17">
        <v>0.85962995102343898</v>
      </c>
      <c r="F10" s="17"/>
      <c r="G10" s="17">
        <v>0.87459978790689097</v>
      </c>
      <c r="H10" s="17">
        <v>0.923550137383925</v>
      </c>
      <c r="I10" s="17">
        <v>0.88470230000599004</v>
      </c>
      <c r="J10" s="17">
        <v>0.87435174807801697</v>
      </c>
      <c r="K10" s="17">
        <v>0.85455991550805399</v>
      </c>
      <c r="L10" s="17">
        <v>0.85506757858382398</v>
      </c>
      <c r="M10" s="17"/>
      <c r="N10" s="17">
        <v>0.858341504592527</v>
      </c>
      <c r="O10" s="17">
        <v>0.90480079527372903</v>
      </c>
      <c r="P10" s="17">
        <v>0.93454002886501597</v>
      </c>
      <c r="Q10" s="17">
        <v>0.87751940203213297</v>
      </c>
      <c r="R10" s="17">
        <v>0.80153959128333796</v>
      </c>
      <c r="S10" s="17">
        <v>0.84573126779583496</v>
      </c>
      <c r="T10" s="17">
        <v>0.82282543135615704</v>
      </c>
      <c r="U10" s="17">
        <v>0.81718303657219504</v>
      </c>
      <c r="V10" s="17">
        <v>0.81132524339572498</v>
      </c>
      <c r="W10" s="17">
        <v>0.88217523652111296</v>
      </c>
      <c r="X10" s="17">
        <v>0.96439604289091996</v>
      </c>
      <c r="Y10" s="17">
        <v>0.93101343514183599</v>
      </c>
      <c r="Z10" s="17">
        <v>0.84020655039326597</v>
      </c>
      <c r="AA10" s="17">
        <v>0.905580213034341</v>
      </c>
      <c r="AB10" s="17">
        <v>0.91518225733427605</v>
      </c>
      <c r="AC10" s="17">
        <v>0.86613505825583004</v>
      </c>
      <c r="AD10" s="17"/>
      <c r="AE10" s="17">
        <v>0.886233384866977</v>
      </c>
      <c r="AF10" s="17">
        <v>0.86935632660131601</v>
      </c>
    </row>
    <row r="11" spans="2:32" x14ac:dyDescent="0.5">
      <c r="B11" s="18" t="s">
        <v>230</v>
      </c>
      <c r="C11" s="19">
        <v>2.3177634879451701E-2</v>
      </c>
      <c r="D11" s="19">
        <v>1.93524127151538E-2</v>
      </c>
      <c r="E11" s="19">
        <v>2.6916088309721201E-2</v>
      </c>
      <c r="F11" s="19"/>
      <c r="G11" s="19">
        <v>6.79635928629094E-2</v>
      </c>
      <c r="H11" s="19">
        <v>7.0082340631195299E-3</v>
      </c>
      <c r="I11" s="19">
        <v>3.6936690297342797E-2</v>
      </c>
      <c r="J11" s="19">
        <v>3.3114737490695399E-2</v>
      </c>
      <c r="K11" s="19">
        <v>9.0718553023183702E-3</v>
      </c>
      <c r="L11" s="19">
        <v>1.31285892000127E-2</v>
      </c>
      <c r="M11" s="19"/>
      <c r="N11" s="19">
        <v>3.3628389743697799E-2</v>
      </c>
      <c r="O11" s="19">
        <v>1.799623944572E-2</v>
      </c>
      <c r="P11" s="19">
        <v>2.4413451924417101E-2</v>
      </c>
      <c r="Q11" s="19">
        <v>2.98629462194781E-2</v>
      </c>
      <c r="R11" s="19">
        <v>0</v>
      </c>
      <c r="S11" s="19">
        <v>0</v>
      </c>
      <c r="T11" s="19">
        <v>2.48093513996889E-2</v>
      </c>
      <c r="U11" s="19">
        <v>4.3791444902957402E-2</v>
      </c>
      <c r="V11" s="19">
        <v>5.4910973093380902E-2</v>
      </c>
      <c r="W11" s="19">
        <v>1.96336603407339E-2</v>
      </c>
      <c r="X11" s="19">
        <v>0</v>
      </c>
      <c r="Y11" s="19">
        <v>6.8986564858163998E-2</v>
      </c>
      <c r="Z11" s="19">
        <v>0</v>
      </c>
      <c r="AA11" s="19">
        <v>3.08808445256065E-2</v>
      </c>
      <c r="AB11" s="19">
        <v>0</v>
      </c>
      <c r="AC11" s="19">
        <v>0</v>
      </c>
      <c r="AD11" s="19"/>
      <c r="AE11" s="19">
        <v>2.0794786960747401E-2</v>
      </c>
      <c r="AF11" s="19">
        <v>2.4263270102966101E-2</v>
      </c>
    </row>
    <row r="12" spans="2:32" x14ac:dyDescent="0.5">
      <c r="B12" s="16"/>
    </row>
    <row r="13" spans="2:32" x14ac:dyDescent="0.5">
      <c r="B13" t="s">
        <v>58</v>
      </c>
    </row>
    <row r="14" spans="2:32" x14ac:dyDescent="0.5">
      <c r="B14" t="s">
        <v>59</v>
      </c>
    </row>
    <row r="16" spans="2:32" x14ac:dyDescent="0.5">
      <c r="B16"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AF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245</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228</v>
      </c>
      <c r="C9" s="17">
        <v>0.49891511083603102</v>
      </c>
      <c r="D9" s="17">
        <v>0.51960939041269205</v>
      </c>
      <c r="E9" s="17">
        <v>0.47730004743350701</v>
      </c>
      <c r="F9" s="17"/>
      <c r="G9" s="17">
        <v>0.29160942195607598</v>
      </c>
      <c r="H9" s="17">
        <v>0.34189286128963498</v>
      </c>
      <c r="I9" s="17">
        <v>0.455422583742214</v>
      </c>
      <c r="J9" s="17">
        <v>0.47796728761030499</v>
      </c>
      <c r="K9" s="17">
        <v>0.56685993820528602</v>
      </c>
      <c r="L9" s="17">
        <v>0.64924659237578197</v>
      </c>
      <c r="M9" s="17"/>
      <c r="N9" s="17">
        <v>0.50130246544732904</v>
      </c>
      <c r="O9" s="17">
        <v>0.49211087776661899</v>
      </c>
      <c r="P9" s="17">
        <v>0.61528618980530303</v>
      </c>
      <c r="Q9" s="17">
        <v>0.58733422553877501</v>
      </c>
      <c r="R9" s="17">
        <v>0.48076622548237602</v>
      </c>
      <c r="S9" s="17">
        <v>0.41986305425074999</v>
      </c>
      <c r="T9" s="17">
        <v>0.50288142424527205</v>
      </c>
      <c r="U9" s="17">
        <v>0.63296583096367398</v>
      </c>
      <c r="V9" s="17">
        <v>0.41541828301697897</v>
      </c>
      <c r="W9" s="17">
        <v>0.49883684495005998</v>
      </c>
      <c r="X9" s="17">
        <v>0.52254879705198498</v>
      </c>
      <c r="Y9" s="17">
        <v>0.387047887204991</v>
      </c>
      <c r="Z9" s="17">
        <v>0.51814606196624202</v>
      </c>
      <c r="AA9" s="17">
        <v>0.48165361849361799</v>
      </c>
      <c r="AB9" s="17">
        <v>0.51548488965319095</v>
      </c>
      <c r="AC9" s="17">
        <v>0.46651760688843802</v>
      </c>
      <c r="AD9" s="17"/>
      <c r="AE9" s="17">
        <v>0.499557589469111</v>
      </c>
      <c r="AF9" s="17">
        <v>0.49862239495225402</v>
      </c>
    </row>
    <row r="10" spans="2:32" ht="28.7" x14ac:dyDescent="0.5">
      <c r="B10" s="18" t="s">
        <v>229</v>
      </c>
      <c r="C10" s="17">
        <v>0.47218116114784903</v>
      </c>
      <c r="D10" s="17">
        <v>0.459275830711255</v>
      </c>
      <c r="E10" s="17">
        <v>0.48625163666516402</v>
      </c>
      <c r="F10" s="17"/>
      <c r="G10" s="17">
        <v>0.68277048154332298</v>
      </c>
      <c r="H10" s="17">
        <v>0.639511018838399</v>
      </c>
      <c r="I10" s="17">
        <v>0.50005236222084304</v>
      </c>
      <c r="J10" s="17">
        <v>0.47143537746973402</v>
      </c>
      <c r="K10" s="17">
        <v>0.42859354991068699</v>
      </c>
      <c r="L10" s="17">
        <v>0.32040232284200698</v>
      </c>
      <c r="M10" s="17"/>
      <c r="N10" s="17">
        <v>0.46497904775155402</v>
      </c>
      <c r="O10" s="17">
        <v>0.49058443525733603</v>
      </c>
      <c r="P10" s="17">
        <v>0.36527268775747102</v>
      </c>
      <c r="Q10" s="17">
        <v>0.35156566490633401</v>
      </c>
      <c r="R10" s="17">
        <v>0.417478188607742</v>
      </c>
      <c r="S10" s="17">
        <v>0.58013694574925001</v>
      </c>
      <c r="T10" s="17">
        <v>0.48555127084160998</v>
      </c>
      <c r="U10" s="17">
        <v>0.32324272413336902</v>
      </c>
      <c r="V10" s="17">
        <v>0.54404954758676605</v>
      </c>
      <c r="W10" s="17">
        <v>0.46323139344536501</v>
      </c>
      <c r="X10" s="17">
        <v>0.47745120294801602</v>
      </c>
      <c r="Y10" s="17">
        <v>0.53581683328190899</v>
      </c>
      <c r="Z10" s="17">
        <v>0.44537122176488603</v>
      </c>
      <c r="AA10" s="17">
        <v>0.48746553698077599</v>
      </c>
      <c r="AB10" s="17">
        <v>0.484515110346809</v>
      </c>
      <c r="AC10" s="17">
        <v>0.50126602691793698</v>
      </c>
      <c r="AD10" s="17"/>
      <c r="AE10" s="17">
        <v>0.47357997327263601</v>
      </c>
      <c r="AF10" s="17">
        <v>0.47154385664267001</v>
      </c>
    </row>
    <row r="11" spans="2:32" x14ac:dyDescent="0.5">
      <c r="B11" s="18" t="s">
        <v>230</v>
      </c>
      <c r="C11" s="19">
        <v>2.8903728016120501E-2</v>
      </c>
      <c r="D11" s="19">
        <v>2.11147788760527E-2</v>
      </c>
      <c r="E11" s="19">
        <v>3.6448315901329499E-2</v>
      </c>
      <c r="F11" s="19"/>
      <c r="G11" s="19">
        <v>2.56200965006005E-2</v>
      </c>
      <c r="H11" s="19">
        <v>1.8596119871966198E-2</v>
      </c>
      <c r="I11" s="19">
        <v>4.4525054036943297E-2</v>
      </c>
      <c r="J11" s="19">
        <v>5.0597334919960997E-2</v>
      </c>
      <c r="K11" s="19">
        <v>4.5465118840269303E-3</v>
      </c>
      <c r="L11" s="19">
        <v>3.03510847822114E-2</v>
      </c>
      <c r="M11" s="19"/>
      <c r="N11" s="19">
        <v>3.3718486801117102E-2</v>
      </c>
      <c r="O11" s="19">
        <v>1.73046869760447E-2</v>
      </c>
      <c r="P11" s="19">
        <v>1.9441122437226E-2</v>
      </c>
      <c r="Q11" s="19">
        <v>6.1100109554891202E-2</v>
      </c>
      <c r="R11" s="19">
        <v>0.101755585909883</v>
      </c>
      <c r="S11" s="19">
        <v>0</v>
      </c>
      <c r="T11" s="19">
        <v>1.1567304913117599E-2</v>
      </c>
      <c r="U11" s="19">
        <v>4.3791444902957402E-2</v>
      </c>
      <c r="V11" s="19">
        <v>4.0532169396255098E-2</v>
      </c>
      <c r="W11" s="19">
        <v>3.7931761604575398E-2</v>
      </c>
      <c r="X11" s="19">
        <v>0</v>
      </c>
      <c r="Y11" s="19">
        <v>7.7135279513100702E-2</v>
      </c>
      <c r="Z11" s="19">
        <v>3.6482716268871597E-2</v>
      </c>
      <c r="AA11" s="19">
        <v>3.08808445256065E-2</v>
      </c>
      <c r="AB11" s="19">
        <v>0</v>
      </c>
      <c r="AC11" s="19">
        <v>3.2216366193624502E-2</v>
      </c>
      <c r="AD11" s="19"/>
      <c r="AE11" s="19">
        <v>2.68624372582532E-2</v>
      </c>
      <c r="AF11" s="19">
        <v>2.9833748405076001E-2</v>
      </c>
    </row>
    <row r="12" spans="2:32" x14ac:dyDescent="0.5">
      <c r="B12" s="16"/>
    </row>
    <row r="13" spans="2:32" x14ac:dyDescent="0.5">
      <c r="B13" t="s">
        <v>58</v>
      </c>
    </row>
    <row r="14" spans="2:32" x14ac:dyDescent="0.5">
      <c r="B14" t="s">
        <v>59</v>
      </c>
    </row>
    <row r="16" spans="2:32" x14ac:dyDescent="0.5">
      <c r="B16"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AF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246</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228</v>
      </c>
      <c r="C9" s="17">
        <v>0.64190934237071695</v>
      </c>
      <c r="D9" s="17">
        <v>0.60460602096062399</v>
      </c>
      <c r="E9" s="17">
        <v>0.67990540719053205</v>
      </c>
      <c r="F9" s="17"/>
      <c r="G9" s="17">
        <v>0.37658317543818998</v>
      </c>
      <c r="H9" s="17">
        <v>0.52114298915888602</v>
      </c>
      <c r="I9" s="17">
        <v>0.56183348857603199</v>
      </c>
      <c r="J9" s="17">
        <v>0.62791917910994799</v>
      </c>
      <c r="K9" s="17">
        <v>0.71527431906474004</v>
      </c>
      <c r="L9" s="17">
        <v>0.80354627756198904</v>
      </c>
      <c r="M9" s="17"/>
      <c r="N9" s="17">
        <v>0.61882166233121405</v>
      </c>
      <c r="O9" s="17">
        <v>0.613377756507692</v>
      </c>
      <c r="P9" s="17">
        <v>0.74011048432322102</v>
      </c>
      <c r="Q9" s="17">
        <v>0.63793466374711505</v>
      </c>
      <c r="R9" s="17">
        <v>0.59029899670953401</v>
      </c>
      <c r="S9" s="17">
        <v>0.67736908967987097</v>
      </c>
      <c r="T9" s="17">
        <v>0.58614008793128303</v>
      </c>
      <c r="U9" s="17">
        <v>0.65748161781015002</v>
      </c>
      <c r="V9" s="17">
        <v>0.59859727605805202</v>
      </c>
      <c r="W9" s="17">
        <v>0.64899758526457696</v>
      </c>
      <c r="X9" s="17">
        <v>0.67426124465276205</v>
      </c>
      <c r="Y9" s="17">
        <v>0.61288317933654801</v>
      </c>
      <c r="Z9" s="17">
        <v>0.79462582788972802</v>
      </c>
      <c r="AA9" s="17">
        <v>0.54955741765940103</v>
      </c>
      <c r="AB9" s="17">
        <v>0.76121190952083195</v>
      </c>
      <c r="AC9" s="17">
        <v>0.60746076495094903</v>
      </c>
      <c r="AD9" s="17"/>
      <c r="AE9" s="17">
        <v>0.49891887730212803</v>
      </c>
      <c r="AF9" s="17">
        <v>0.70705638104097701</v>
      </c>
    </row>
    <row r="10" spans="2:32" ht="28.7" x14ac:dyDescent="0.5">
      <c r="B10" s="18" t="s">
        <v>229</v>
      </c>
      <c r="C10" s="17">
        <v>0.31313445930970502</v>
      </c>
      <c r="D10" s="17">
        <v>0.35136053007505103</v>
      </c>
      <c r="E10" s="17">
        <v>0.27409091187568102</v>
      </c>
      <c r="F10" s="17"/>
      <c r="G10" s="17">
        <v>0.53912523330584705</v>
      </c>
      <c r="H10" s="17">
        <v>0.472695520356117</v>
      </c>
      <c r="I10" s="17">
        <v>0.38895367671202102</v>
      </c>
      <c r="J10" s="17">
        <v>0.30313240060097102</v>
      </c>
      <c r="K10" s="17">
        <v>0.26159197296897901</v>
      </c>
      <c r="L10" s="17">
        <v>0.144859881577347</v>
      </c>
      <c r="M10" s="17"/>
      <c r="N10" s="17">
        <v>0.324629641811294</v>
      </c>
      <c r="O10" s="17">
        <v>0.34506650641721298</v>
      </c>
      <c r="P10" s="17">
        <v>0.21728861702740601</v>
      </c>
      <c r="Q10" s="17">
        <v>0.33220239003340701</v>
      </c>
      <c r="R10" s="17">
        <v>0.31863902012075501</v>
      </c>
      <c r="S10" s="17">
        <v>0.28347352946260301</v>
      </c>
      <c r="T10" s="17">
        <v>0.31405551933291598</v>
      </c>
      <c r="U10" s="17">
        <v>0.25351008913829598</v>
      </c>
      <c r="V10" s="17">
        <v>0.36317226336527803</v>
      </c>
      <c r="W10" s="17">
        <v>0.31422587682518499</v>
      </c>
      <c r="X10" s="17">
        <v>0.30677905138246098</v>
      </c>
      <c r="Y10" s="17">
        <v>0.31227472727843802</v>
      </c>
      <c r="Z10" s="17">
        <v>0.18808577527123499</v>
      </c>
      <c r="AA10" s="17">
        <v>0.41956173781499301</v>
      </c>
      <c r="AB10" s="17">
        <v>0.20457244212744199</v>
      </c>
      <c r="AC10" s="17">
        <v>0.35832651668087601</v>
      </c>
      <c r="AD10" s="17"/>
      <c r="AE10" s="17">
        <v>0.46015118413897799</v>
      </c>
      <c r="AF10" s="17">
        <v>0.246153040282686</v>
      </c>
    </row>
    <row r="11" spans="2:32" x14ac:dyDescent="0.5">
      <c r="B11" s="18" t="s">
        <v>230</v>
      </c>
      <c r="C11" s="19">
        <v>4.4956198319577298E-2</v>
      </c>
      <c r="D11" s="19">
        <v>4.4033448964325199E-2</v>
      </c>
      <c r="E11" s="19">
        <v>4.6003680933786803E-2</v>
      </c>
      <c r="F11" s="19"/>
      <c r="G11" s="19">
        <v>8.42915912559625E-2</v>
      </c>
      <c r="H11" s="19">
        <v>6.1614904849964999E-3</v>
      </c>
      <c r="I11" s="19">
        <v>4.9212834711947602E-2</v>
      </c>
      <c r="J11" s="19">
        <v>6.8948420289081103E-2</v>
      </c>
      <c r="K11" s="19">
        <v>2.3133707966280798E-2</v>
      </c>
      <c r="L11" s="19">
        <v>5.1593840860664403E-2</v>
      </c>
      <c r="M11" s="19"/>
      <c r="N11" s="19">
        <v>5.6548695857491803E-2</v>
      </c>
      <c r="O11" s="19">
        <v>4.1555737075094801E-2</v>
      </c>
      <c r="P11" s="19">
        <v>4.26008986493727E-2</v>
      </c>
      <c r="Q11" s="19">
        <v>2.98629462194781E-2</v>
      </c>
      <c r="R11" s="19">
        <v>9.1061983169710106E-2</v>
      </c>
      <c r="S11" s="19">
        <v>3.9157380857525501E-2</v>
      </c>
      <c r="T11" s="19">
        <v>9.9804392735801203E-2</v>
      </c>
      <c r="U11" s="19">
        <v>8.9008293051553902E-2</v>
      </c>
      <c r="V11" s="19">
        <v>3.8230460576669303E-2</v>
      </c>
      <c r="W11" s="19">
        <v>3.6776537910237203E-2</v>
      </c>
      <c r="X11" s="19">
        <v>1.8959703964776999E-2</v>
      </c>
      <c r="Y11" s="19">
        <v>7.4842093385013797E-2</v>
      </c>
      <c r="Z11" s="19">
        <v>1.7288396839037299E-2</v>
      </c>
      <c r="AA11" s="19">
        <v>3.08808445256065E-2</v>
      </c>
      <c r="AB11" s="19">
        <v>3.4215648351725303E-2</v>
      </c>
      <c r="AC11" s="19">
        <v>3.4212718368174903E-2</v>
      </c>
      <c r="AD11" s="19"/>
      <c r="AE11" s="19">
        <v>4.0929938558894E-2</v>
      </c>
      <c r="AF11" s="19">
        <v>4.6790578676337E-2</v>
      </c>
    </row>
    <row r="12" spans="2:32" x14ac:dyDescent="0.5">
      <c r="B12" s="16"/>
    </row>
    <row r="13" spans="2:32" x14ac:dyDescent="0.5">
      <c r="B13" t="s">
        <v>58</v>
      </c>
    </row>
    <row r="14" spans="2:32" x14ac:dyDescent="0.5">
      <c r="B14" t="s">
        <v>59</v>
      </c>
    </row>
    <row r="16" spans="2:32" x14ac:dyDescent="0.5">
      <c r="B16"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AF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247</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228</v>
      </c>
      <c r="C9" s="17">
        <v>0.19585046169175799</v>
      </c>
      <c r="D9" s="17">
        <v>0.15566059030891499</v>
      </c>
      <c r="E9" s="17">
        <v>0.234952311480986</v>
      </c>
      <c r="F9" s="17"/>
      <c r="G9" s="17">
        <v>0.14515597263518801</v>
      </c>
      <c r="H9" s="17">
        <v>0.153360825140893</v>
      </c>
      <c r="I9" s="17">
        <v>0.17865454534767999</v>
      </c>
      <c r="J9" s="17">
        <v>0.14908849302258301</v>
      </c>
      <c r="K9" s="17">
        <v>0.24102347373442001</v>
      </c>
      <c r="L9" s="17">
        <v>0.24502820901342501</v>
      </c>
      <c r="M9" s="17"/>
      <c r="N9" s="17">
        <v>0.14446913824247801</v>
      </c>
      <c r="O9" s="17">
        <v>0.17680475087556299</v>
      </c>
      <c r="P9" s="17">
        <v>9.9363414335151196E-2</v>
      </c>
      <c r="Q9" s="17">
        <v>0.268581519543658</v>
      </c>
      <c r="R9" s="17">
        <v>9.6704822806779306E-2</v>
      </c>
      <c r="S9" s="17">
        <v>0.227579418908265</v>
      </c>
      <c r="T9" s="17">
        <v>0.243132228785718</v>
      </c>
      <c r="U9" s="17">
        <v>0.36903817013666401</v>
      </c>
      <c r="V9" s="17">
        <v>0.204909656327805</v>
      </c>
      <c r="W9" s="17">
        <v>0.20226858175280499</v>
      </c>
      <c r="X9" s="17">
        <v>0.25828135021856702</v>
      </c>
      <c r="Y9" s="17">
        <v>0.466463161440201</v>
      </c>
      <c r="Z9" s="17">
        <v>0.20580743294689399</v>
      </c>
      <c r="AA9" s="17">
        <v>3.1769471220026498E-2</v>
      </c>
      <c r="AB9" s="17">
        <v>0.229534336288549</v>
      </c>
      <c r="AC9" s="17">
        <v>0.16599367455104699</v>
      </c>
      <c r="AD9" s="17"/>
      <c r="AE9" s="17">
        <v>0.155544899308628</v>
      </c>
      <c r="AF9" s="17">
        <v>0.21421384018654599</v>
      </c>
    </row>
    <row r="10" spans="2:32" ht="28.7" x14ac:dyDescent="0.5">
      <c r="B10" s="18" t="s">
        <v>229</v>
      </c>
      <c r="C10" s="17">
        <v>0.78338422175493505</v>
      </c>
      <c r="D10" s="17">
        <v>0.82651002955942598</v>
      </c>
      <c r="E10" s="17">
        <v>0.74140202009109402</v>
      </c>
      <c r="F10" s="17"/>
      <c r="G10" s="17">
        <v>0.84422845711808303</v>
      </c>
      <c r="H10" s="17">
        <v>0.84047768437410997</v>
      </c>
      <c r="I10" s="17">
        <v>0.78460290501669105</v>
      </c>
      <c r="J10" s="17">
        <v>0.81194423830014295</v>
      </c>
      <c r="K10" s="17">
        <v>0.75443001438155299</v>
      </c>
      <c r="L10" s="17">
        <v>0.73164323583158997</v>
      </c>
      <c r="M10" s="17"/>
      <c r="N10" s="17">
        <v>0.83123107894879</v>
      </c>
      <c r="O10" s="17">
        <v>0.80672706699242203</v>
      </c>
      <c r="P10" s="17">
        <v>0.87869706758965405</v>
      </c>
      <c r="Q10" s="17">
        <v>0.73141848045634195</v>
      </c>
      <c r="R10" s="17">
        <v>0.90329517719322105</v>
      </c>
      <c r="S10" s="17">
        <v>0.77242058109173495</v>
      </c>
      <c r="T10" s="17">
        <v>0.73340030080453</v>
      </c>
      <c r="U10" s="17">
        <v>0.58717038496037899</v>
      </c>
      <c r="V10" s="17">
        <v>0.76972760302028598</v>
      </c>
      <c r="W10" s="17">
        <v>0.76893814912188596</v>
      </c>
      <c r="X10" s="17">
        <v>0.72275894581665601</v>
      </c>
      <c r="Y10" s="17">
        <v>0.53353683855979905</v>
      </c>
      <c r="Z10" s="17">
        <v>0.77500096100151905</v>
      </c>
      <c r="AA10" s="17">
        <v>0.93734968425436704</v>
      </c>
      <c r="AB10" s="17">
        <v>0.77046566371145098</v>
      </c>
      <c r="AC10" s="17">
        <v>0.83400632544895303</v>
      </c>
      <c r="AD10" s="17"/>
      <c r="AE10" s="17">
        <v>0.82738501400966502</v>
      </c>
      <c r="AF10" s="17">
        <v>0.76333728147002899</v>
      </c>
    </row>
    <row r="11" spans="2:32" x14ac:dyDescent="0.5">
      <c r="B11" s="18" t="s">
        <v>230</v>
      </c>
      <c r="C11" s="19">
        <v>2.0765316553307E-2</v>
      </c>
      <c r="D11" s="19">
        <v>1.7829380131659099E-2</v>
      </c>
      <c r="E11" s="19">
        <v>2.3645668427920201E-2</v>
      </c>
      <c r="F11" s="19"/>
      <c r="G11" s="19">
        <v>1.06155702467282E-2</v>
      </c>
      <c r="H11" s="19">
        <v>6.1614904849964999E-3</v>
      </c>
      <c r="I11" s="19">
        <v>3.6742549635629299E-2</v>
      </c>
      <c r="J11" s="19">
        <v>3.8967268677273598E-2</v>
      </c>
      <c r="K11" s="19">
        <v>4.5465118840269303E-3</v>
      </c>
      <c r="L11" s="19">
        <v>2.3328555154984401E-2</v>
      </c>
      <c r="M11" s="19"/>
      <c r="N11" s="19">
        <v>2.42997828087319E-2</v>
      </c>
      <c r="O11" s="19">
        <v>1.6468182132015501E-2</v>
      </c>
      <c r="P11" s="19">
        <v>2.1939518075194401E-2</v>
      </c>
      <c r="Q11" s="19">
        <v>0</v>
      </c>
      <c r="R11" s="19">
        <v>0</v>
      </c>
      <c r="S11" s="19">
        <v>0</v>
      </c>
      <c r="T11" s="19">
        <v>2.3467470409752202E-2</v>
      </c>
      <c r="U11" s="19">
        <v>4.3791444902957402E-2</v>
      </c>
      <c r="V11" s="19">
        <v>2.5362740651909101E-2</v>
      </c>
      <c r="W11" s="19">
        <v>2.8793269125309402E-2</v>
      </c>
      <c r="X11" s="19">
        <v>1.8959703964776999E-2</v>
      </c>
      <c r="Y11" s="19">
        <v>0</v>
      </c>
      <c r="Z11" s="19">
        <v>1.91916060515866E-2</v>
      </c>
      <c r="AA11" s="19">
        <v>3.08808445256065E-2</v>
      </c>
      <c r="AB11" s="19">
        <v>0</v>
      </c>
      <c r="AC11" s="19">
        <v>0</v>
      </c>
      <c r="AD11" s="19"/>
      <c r="AE11" s="19">
        <v>1.7070086681706599E-2</v>
      </c>
      <c r="AF11" s="19">
        <v>2.2448878343424801E-2</v>
      </c>
    </row>
    <row r="12" spans="2:32" x14ac:dyDescent="0.5">
      <c r="B12" s="16"/>
    </row>
    <row r="13" spans="2:32" x14ac:dyDescent="0.5">
      <c r="B13" t="s">
        <v>58</v>
      </c>
    </row>
    <row r="14" spans="2:32" x14ac:dyDescent="0.5">
      <c r="B14" t="s">
        <v>59</v>
      </c>
    </row>
    <row r="16" spans="2:32" x14ac:dyDescent="0.5">
      <c r="B16"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AF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248</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228</v>
      </c>
      <c r="C9" s="17">
        <v>0.35804585962843499</v>
      </c>
      <c r="D9" s="17">
        <v>0.28883373668187101</v>
      </c>
      <c r="E9" s="17">
        <v>0.425461111559917</v>
      </c>
      <c r="F9" s="17"/>
      <c r="G9" s="17">
        <v>0.30052384016021699</v>
      </c>
      <c r="H9" s="17">
        <v>0.243948582180296</v>
      </c>
      <c r="I9" s="17">
        <v>0.302343050608954</v>
      </c>
      <c r="J9" s="17">
        <v>0.35094227563693797</v>
      </c>
      <c r="K9" s="17">
        <v>0.40455634580417099</v>
      </c>
      <c r="L9" s="17">
        <v>0.44643785345288001</v>
      </c>
      <c r="M9" s="17"/>
      <c r="N9" s="17">
        <v>0.30620471262020299</v>
      </c>
      <c r="O9" s="17">
        <v>0.36758197226780198</v>
      </c>
      <c r="P9" s="17">
        <v>0.42688274766682799</v>
      </c>
      <c r="Q9" s="17">
        <v>0.48723221563494701</v>
      </c>
      <c r="R9" s="17">
        <v>0.20623759403393799</v>
      </c>
      <c r="S9" s="17">
        <v>0.302520217840133</v>
      </c>
      <c r="T9" s="17">
        <v>0.32882352134786502</v>
      </c>
      <c r="U9" s="17">
        <v>0.22602245638326701</v>
      </c>
      <c r="V9" s="17">
        <v>0.42598079447952097</v>
      </c>
      <c r="W9" s="17">
        <v>0.35175473065377999</v>
      </c>
      <c r="X9" s="17">
        <v>0.38621651735718598</v>
      </c>
      <c r="Y9" s="17">
        <v>0.21401984292898299</v>
      </c>
      <c r="Z9" s="17">
        <v>0.40633799795137399</v>
      </c>
      <c r="AA9" s="17">
        <v>0.39218932511617199</v>
      </c>
      <c r="AB9" s="17">
        <v>0.28854428964180701</v>
      </c>
      <c r="AC9" s="17">
        <v>0.36064179284902198</v>
      </c>
      <c r="AD9" s="17"/>
      <c r="AE9" s="17">
        <v>0.23649103854648501</v>
      </c>
      <c r="AF9" s="17">
        <v>0.413426731533311</v>
      </c>
    </row>
    <row r="10" spans="2:32" ht="28.7" x14ac:dyDescent="0.5">
      <c r="B10" s="18" t="s">
        <v>229</v>
      </c>
      <c r="C10" s="17">
        <v>0.60627076667889701</v>
      </c>
      <c r="D10" s="17">
        <v>0.68434554019583804</v>
      </c>
      <c r="E10" s="17">
        <v>0.53026056696002899</v>
      </c>
      <c r="F10" s="17"/>
      <c r="G10" s="17">
        <v>0.66400895277298799</v>
      </c>
      <c r="H10" s="17">
        <v>0.72970416848539599</v>
      </c>
      <c r="I10" s="17">
        <v>0.64896613043434603</v>
      </c>
      <c r="J10" s="17">
        <v>0.59493468863877796</v>
      </c>
      <c r="K10" s="17">
        <v>0.58156290619569695</v>
      </c>
      <c r="L10" s="17">
        <v>0.516269910260862</v>
      </c>
      <c r="M10" s="17"/>
      <c r="N10" s="17">
        <v>0.63693079473560599</v>
      </c>
      <c r="O10" s="17">
        <v>0.61478495241694298</v>
      </c>
      <c r="P10" s="17">
        <v>0.51701802607642799</v>
      </c>
      <c r="Q10" s="17">
        <v>0.45059774006970399</v>
      </c>
      <c r="R10" s="17">
        <v>0.70270042279635203</v>
      </c>
      <c r="S10" s="17">
        <v>0.69747978215986695</v>
      </c>
      <c r="T10" s="17">
        <v>0.62129496663143902</v>
      </c>
      <c r="U10" s="17">
        <v>0.73018609871377504</v>
      </c>
      <c r="V10" s="17">
        <v>0.54865646486857</v>
      </c>
      <c r="W10" s="17">
        <v>0.60479913843829303</v>
      </c>
      <c r="X10" s="17">
        <v>0.59482377867803704</v>
      </c>
      <c r="Y10" s="17">
        <v>0.78598015707101698</v>
      </c>
      <c r="Z10" s="17">
        <v>0.57882115248376298</v>
      </c>
      <c r="AA10" s="17">
        <v>0.57692983035822198</v>
      </c>
      <c r="AB10" s="17">
        <v>0.673923019255245</v>
      </c>
      <c r="AC10" s="17">
        <v>0.63935820715097802</v>
      </c>
      <c r="AD10" s="17"/>
      <c r="AE10" s="17">
        <v>0.73622739551151095</v>
      </c>
      <c r="AF10" s="17">
        <v>0.54706199691964197</v>
      </c>
    </row>
    <row r="11" spans="2:32" x14ac:dyDescent="0.5">
      <c r="B11" s="18" t="s">
        <v>230</v>
      </c>
      <c r="C11" s="19">
        <v>3.5683373692668302E-2</v>
      </c>
      <c r="D11" s="19">
        <v>2.68207231222908E-2</v>
      </c>
      <c r="E11" s="19">
        <v>4.4278321480054103E-2</v>
      </c>
      <c r="F11" s="19"/>
      <c r="G11" s="19">
        <v>3.5467207066795597E-2</v>
      </c>
      <c r="H11" s="19">
        <v>2.6347249334308001E-2</v>
      </c>
      <c r="I11" s="19">
        <v>4.86908189567005E-2</v>
      </c>
      <c r="J11" s="19">
        <v>5.41230357242845E-2</v>
      </c>
      <c r="K11" s="19">
        <v>1.3880748000131801E-2</v>
      </c>
      <c r="L11" s="19">
        <v>3.7292236286257698E-2</v>
      </c>
      <c r="M11" s="19"/>
      <c r="N11" s="19">
        <v>5.6864492644190301E-2</v>
      </c>
      <c r="O11" s="19">
        <v>1.7633075315255001E-2</v>
      </c>
      <c r="P11" s="19">
        <v>5.6099226256743899E-2</v>
      </c>
      <c r="Q11" s="19">
        <v>6.2170044295349398E-2</v>
      </c>
      <c r="R11" s="19">
        <v>9.1061983169710106E-2</v>
      </c>
      <c r="S11" s="19">
        <v>0</v>
      </c>
      <c r="T11" s="19">
        <v>4.9881512020696198E-2</v>
      </c>
      <c r="U11" s="19">
        <v>4.3791444902957402E-2</v>
      </c>
      <c r="V11" s="19">
        <v>2.5362740651909101E-2</v>
      </c>
      <c r="W11" s="19">
        <v>4.3446130907927101E-2</v>
      </c>
      <c r="X11" s="19">
        <v>1.8959703964776999E-2</v>
      </c>
      <c r="Y11" s="19">
        <v>0</v>
      </c>
      <c r="Z11" s="19">
        <v>1.4840849564863701E-2</v>
      </c>
      <c r="AA11" s="19">
        <v>3.08808445256065E-2</v>
      </c>
      <c r="AB11" s="19">
        <v>3.7532691102948199E-2</v>
      </c>
      <c r="AC11" s="19">
        <v>0</v>
      </c>
      <c r="AD11" s="19"/>
      <c r="AE11" s="19">
        <v>2.7281565942003601E-2</v>
      </c>
      <c r="AF11" s="19">
        <v>3.9511271547046797E-2</v>
      </c>
    </row>
    <row r="12" spans="2:32" x14ac:dyDescent="0.5">
      <c r="B12" s="16"/>
    </row>
    <row r="13" spans="2:32" x14ac:dyDescent="0.5">
      <c r="B13" t="s">
        <v>58</v>
      </c>
    </row>
    <row r="14" spans="2:32" x14ac:dyDescent="0.5">
      <c r="B14" t="s">
        <v>59</v>
      </c>
    </row>
    <row r="16" spans="2:32" x14ac:dyDescent="0.5">
      <c r="B16"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AF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249</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228</v>
      </c>
      <c r="C9" s="17">
        <v>0.57052195515373305</v>
      </c>
      <c r="D9" s="17">
        <v>0.46610587130018999</v>
      </c>
      <c r="E9" s="17">
        <v>0.67057491937265701</v>
      </c>
      <c r="F9" s="17"/>
      <c r="G9" s="17">
        <v>0.56011455536955301</v>
      </c>
      <c r="H9" s="17">
        <v>0.497496165923626</v>
      </c>
      <c r="I9" s="17">
        <v>0.48918885344303498</v>
      </c>
      <c r="J9" s="17">
        <v>0.45212461970069601</v>
      </c>
      <c r="K9" s="17">
        <v>0.63520490308620003</v>
      </c>
      <c r="L9" s="17">
        <v>0.69141264006440095</v>
      </c>
      <c r="M9" s="17"/>
      <c r="N9" s="17">
        <v>0.48167182906453199</v>
      </c>
      <c r="O9" s="17">
        <v>0.54135885267240702</v>
      </c>
      <c r="P9" s="17">
        <v>0.66229694393685001</v>
      </c>
      <c r="Q9" s="17">
        <v>0.780031147587399</v>
      </c>
      <c r="R9" s="17">
        <v>0.31577036526109697</v>
      </c>
      <c r="S9" s="17">
        <v>0.49561308614586602</v>
      </c>
      <c r="T9" s="17">
        <v>0.62352552227463098</v>
      </c>
      <c r="U9" s="17">
        <v>0.69485620004082804</v>
      </c>
      <c r="V9" s="17">
        <v>0.57721159540178502</v>
      </c>
      <c r="W9" s="17">
        <v>0.54296338825886004</v>
      </c>
      <c r="X9" s="17">
        <v>0.65346086905522105</v>
      </c>
      <c r="Y9" s="17">
        <v>0.61167855950890704</v>
      </c>
      <c r="Z9" s="17">
        <v>0.60515908957376796</v>
      </c>
      <c r="AA9" s="17">
        <v>0.38366509936915899</v>
      </c>
      <c r="AB9" s="17">
        <v>0.68227052532951704</v>
      </c>
      <c r="AC9" s="17">
        <v>0.70525414513972295</v>
      </c>
      <c r="AD9" s="17"/>
      <c r="AE9" s="17">
        <v>0.44667162110866798</v>
      </c>
      <c r="AF9" s="17">
        <v>0.62694867212040795</v>
      </c>
    </row>
    <row r="10" spans="2:32" ht="28.7" x14ac:dyDescent="0.5">
      <c r="B10" s="18" t="s">
        <v>229</v>
      </c>
      <c r="C10" s="17">
        <v>0.38396448181248399</v>
      </c>
      <c r="D10" s="17">
        <v>0.49890176926761698</v>
      </c>
      <c r="E10" s="17">
        <v>0.27563215565218002</v>
      </c>
      <c r="F10" s="17"/>
      <c r="G10" s="17">
        <v>0.384933836291877</v>
      </c>
      <c r="H10" s="17">
        <v>0.47684878391804503</v>
      </c>
      <c r="I10" s="17">
        <v>0.435255111842072</v>
      </c>
      <c r="J10" s="17">
        <v>0.47678011306475998</v>
      </c>
      <c r="K10" s="17">
        <v>0.35020791839175203</v>
      </c>
      <c r="L10" s="17">
        <v>0.266475122245311</v>
      </c>
      <c r="M10" s="17"/>
      <c r="N10" s="17">
        <v>0.47939554739107498</v>
      </c>
      <c r="O10" s="17">
        <v>0.423282296897665</v>
      </c>
      <c r="P10" s="17">
        <v>0.33770305606314999</v>
      </c>
      <c r="Q10" s="17">
        <v>0.219968852412601</v>
      </c>
      <c r="R10" s="17">
        <v>0.59316765156919304</v>
      </c>
      <c r="S10" s="17">
        <v>0.50438691385413403</v>
      </c>
      <c r="T10" s="17">
        <v>0.31365280806024198</v>
      </c>
      <c r="U10" s="17">
        <v>0.17171721188642</v>
      </c>
      <c r="V10" s="17">
        <v>0.35345456972364803</v>
      </c>
      <c r="W10" s="17">
        <v>0.40067849994439497</v>
      </c>
      <c r="X10" s="17">
        <v>0.27134365445522501</v>
      </c>
      <c r="Y10" s="17">
        <v>0.38832144049109302</v>
      </c>
      <c r="Z10" s="17">
        <v>0.37755251358719499</v>
      </c>
      <c r="AA10" s="17">
        <v>0.58545405610523504</v>
      </c>
      <c r="AB10" s="17">
        <v>0.245981135215809</v>
      </c>
      <c r="AC10" s="17">
        <v>0.29474585486027699</v>
      </c>
      <c r="AD10" s="17"/>
      <c r="AE10" s="17">
        <v>0.52309124220682301</v>
      </c>
      <c r="AF10" s="17">
        <v>0.32057776273908101</v>
      </c>
    </row>
    <row r="11" spans="2:32" x14ac:dyDescent="0.5">
      <c r="B11" s="18" t="s">
        <v>230</v>
      </c>
      <c r="C11" s="19">
        <v>4.5513563033782602E-2</v>
      </c>
      <c r="D11" s="19">
        <v>3.49923594321934E-2</v>
      </c>
      <c r="E11" s="19">
        <v>5.3792924975162498E-2</v>
      </c>
      <c r="F11" s="19"/>
      <c r="G11" s="19">
        <v>5.49516083385699E-2</v>
      </c>
      <c r="H11" s="19">
        <v>2.56550501583287E-2</v>
      </c>
      <c r="I11" s="19">
        <v>7.5556034714892695E-2</v>
      </c>
      <c r="J11" s="19">
        <v>7.1095267234544304E-2</v>
      </c>
      <c r="K11" s="19">
        <v>1.45871785220481E-2</v>
      </c>
      <c r="L11" s="19">
        <v>4.2112237690288302E-2</v>
      </c>
      <c r="M11" s="19"/>
      <c r="N11" s="19">
        <v>3.8932623544393301E-2</v>
      </c>
      <c r="O11" s="19">
        <v>3.5358850429927903E-2</v>
      </c>
      <c r="P11" s="19">
        <v>0</v>
      </c>
      <c r="Q11" s="19">
        <v>0</v>
      </c>
      <c r="R11" s="19">
        <v>9.1061983169710106E-2</v>
      </c>
      <c r="S11" s="19">
        <v>0</v>
      </c>
      <c r="T11" s="19">
        <v>6.2821669665127394E-2</v>
      </c>
      <c r="U11" s="19">
        <v>0.13342658807275201</v>
      </c>
      <c r="V11" s="19">
        <v>6.9333834874566999E-2</v>
      </c>
      <c r="W11" s="19">
        <v>5.6358111796744499E-2</v>
      </c>
      <c r="X11" s="19">
        <v>7.5195476489554297E-2</v>
      </c>
      <c r="Y11" s="19">
        <v>0</v>
      </c>
      <c r="Z11" s="19">
        <v>1.7288396839037299E-2</v>
      </c>
      <c r="AA11" s="19">
        <v>3.08808445256065E-2</v>
      </c>
      <c r="AB11" s="19">
        <v>7.1748339454673599E-2</v>
      </c>
      <c r="AC11" s="19">
        <v>0</v>
      </c>
      <c r="AD11" s="19"/>
      <c r="AE11" s="19">
        <v>3.0237136684508802E-2</v>
      </c>
      <c r="AF11" s="19">
        <v>5.2473565140511401E-2</v>
      </c>
    </row>
    <row r="12" spans="2:32" x14ac:dyDescent="0.5">
      <c r="B12" s="16"/>
    </row>
    <row r="13" spans="2:32" x14ac:dyDescent="0.5">
      <c r="B13" t="s">
        <v>58</v>
      </c>
    </row>
    <row r="14" spans="2:32" x14ac:dyDescent="0.5">
      <c r="B14" t="s">
        <v>59</v>
      </c>
    </row>
    <row r="16" spans="2:32" x14ac:dyDescent="0.5">
      <c r="B16"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AF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250</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228</v>
      </c>
      <c r="C9" s="17">
        <v>0.467071784360442</v>
      </c>
      <c r="D9" s="17">
        <v>0.40773636990224499</v>
      </c>
      <c r="E9" s="17">
        <v>0.52545924245462905</v>
      </c>
      <c r="F9" s="17"/>
      <c r="G9" s="17">
        <v>0.15825517790636001</v>
      </c>
      <c r="H9" s="17">
        <v>0.40418818903206999</v>
      </c>
      <c r="I9" s="17">
        <v>0.434319554764375</v>
      </c>
      <c r="J9" s="17">
        <v>0.41610717594525498</v>
      </c>
      <c r="K9" s="17">
        <v>0.59147999206584501</v>
      </c>
      <c r="L9" s="17">
        <v>0.571242892784668</v>
      </c>
      <c r="M9" s="17"/>
      <c r="N9" s="17">
        <v>0.43234350853653503</v>
      </c>
      <c r="O9" s="17">
        <v>0.39691860177298</v>
      </c>
      <c r="P9" s="17">
        <v>0.59356386576641895</v>
      </c>
      <c r="Q9" s="17">
        <v>0.58270167397913197</v>
      </c>
      <c r="R9" s="17">
        <v>0.49575998592031001</v>
      </c>
      <c r="S9" s="17">
        <v>0.42461646226463301</v>
      </c>
      <c r="T9" s="17">
        <v>0.51759608301950699</v>
      </c>
      <c r="U9" s="17">
        <v>0.62211832804755196</v>
      </c>
      <c r="V9" s="17">
        <v>0.46629845570027501</v>
      </c>
      <c r="W9" s="17">
        <v>0.45913420963299301</v>
      </c>
      <c r="X9" s="17">
        <v>0.499242738731138</v>
      </c>
      <c r="Y9" s="17">
        <v>0.36858857548026802</v>
      </c>
      <c r="Z9" s="17">
        <v>0.49562045197913301</v>
      </c>
      <c r="AA9" s="17">
        <v>0.226275096800481</v>
      </c>
      <c r="AB9" s="17">
        <v>0.66015643964322102</v>
      </c>
      <c r="AC9" s="17">
        <v>0.47209856928447702</v>
      </c>
      <c r="AD9" s="17"/>
      <c r="AE9" s="17">
        <v>0.419052713277212</v>
      </c>
      <c r="AF9" s="17">
        <v>0.48894946885687701</v>
      </c>
    </row>
    <row r="10" spans="2:32" ht="28.7" x14ac:dyDescent="0.5">
      <c r="B10" s="18" t="s">
        <v>229</v>
      </c>
      <c r="C10" s="17">
        <v>0.49864955259808003</v>
      </c>
      <c r="D10" s="17">
        <v>0.55793180631837602</v>
      </c>
      <c r="E10" s="17">
        <v>0.44018601477620301</v>
      </c>
      <c r="F10" s="17"/>
      <c r="G10" s="17">
        <v>0.80262319793093895</v>
      </c>
      <c r="H10" s="17">
        <v>0.58055909593434996</v>
      </c>
      <c r="I10" s="17">
        <v>0.49821998794943401</v>
      </c>
      <c r="J10" s="17">
        <v>0.53729874040301995</v>
      </c>
      <c r="K10" s="17">
        <v>0.39384171254443501</v>
      </c>
      <c r="L10" s="17">
        <v>0.39810473244607097</v>
      </c>
      <c r="M10" s="17"/>
      <c r="N10" s="17">
        <v>0.53234089630729697</v>
      </c>
      <c r="O10" s="17">
        <v>0.57317660106717006</v>
      </c>
      <c r="P10" s="17">
        <v>0.40643613423358099</v>
      </c>
      <c r="Q10" s="17">
        <v>0.41729832602086803</v>
      </c>
      <c r="R10" s="17">
        <v>0.41317803090998001</v>
      </c>
      <c r="S10" s="17">
        <v>0.57538353773536699</v>
      </c>
      <c r="T10" s="17">
        <v>0.431209206637649</v>
      </c>
      <c r="U10" s="17">
        <v>0.33409022704949098</v>
      </c>
      <c r="V10" s="17">
        <v>0.49316937490347001</v>
      </c>
      <c r="W10" s="17">
        <v>0.49688584263230601</v>
      </c>
      <c r="X10" s="17">
        <v>0.464196128898613</v>
      </c>
      <c r="Y10" s="17">
        <v>0.56242485966156797</v>
      </c>
      <c r="Z10" s="17">
        <v>0.50437954802086704</v>
      </c>
      <c r="AA10" s="17">
        <v>0.74284405867391301</v>
      </c>
      <c r="AB10" s="17">
        <v>0.26675049323127198</v>
      </c>
      <c r="AC10" s="17">
        <v>0.52790143071552298</v>
      </c>
      <c r="AD10" s="17"/>
      <c r="AE10" s="17">
        <v>0.54379173757717303</v>
      </c>
      <c r="AF10" s="17">
        <v>0.47808258913599</v>
      </c>
    </row>
    <row r="11" spans="2:32" x14ac:dyDescent="0.5">
      <c r="B11" s="18" t="s">
        <v>230</v>
      </c>
      <c r="C11" s="19">
        <v>3.42786630414781E-2</v>
      </c>
      <c r="D11" s="19">
        <v>3.4331823779378698E-2</v>
      </c>
      <c r="E11" s="19">
        <v>3.43547427691678E-2</v>
      </c>
      <c r="F11" s="19"/>
      <c r="G11" s="19">
        <v>3.9121624162701103E-2</v>
      </c>
      <c r="H11" s="19">
        <v>1.525271503358E-2</v>
      </c>
      <c r="I11" s="19">
        <v>6.74604572861916E-2</v>
      </c>
      <c r="J11" s="19">
        <v>4.6594083651724703E-2</v>
      </c>
      <c r="K11" s="19">
        <v>1.4678295389720101E-2</v>
      </c>
      <c r="L11" s="19">
        <v>3.0652374769261199E-2</v>
      </c>
      <c r="M11" s="19"/>
      <c r="N11" s="19">
        <v>3.5315595156167903E-2</v>
      </c>
      <c r="O11" s="19">
        <v>2.99047971598497E-2</v>
      </c>
      <c r="P11" s="19">
        <v>0</v>
      </c>
      <c r="Q11" s="19">
        <v>0</v>
      </c>
      <c r="R11" s="19">
        <v>9.1061983169710106E-2</v>
      </c>
      <c r="S11" s="19">
        <v>0</v>
      </c>
      <c r="T11" s="19">
        <v>5.1194710342843099E-2</v>
      </c>
      <c r="U11" s="19">
        <v>4.3791444902957402E-2</v>
      </c>
      <c r="V11" s="19">
        <v>4.0532169396255098E-2</v>
      </c>
      <c r="W11" s="19">
        <v>4.3979947734700701E-2</v>
      </c>
      <c r="X11" s="19">
        <v>3.6561132370248703E-2</v>
      </c>
      <c r="Y11" s="19">
        <v>6.8986564858163998E-2</v>
      </c>
      <c r="Z11" s="19">
        <v>0</v>
      </c>
      <c r="AA11" s="19">
        <v>3.08808445256065E-2</v>
      </c>
      <c r="AB11" s="19">
        <v>7.3093067125506603E-2</v>
      </c>
      <c r="AC11" s="19">
        <v>0</v>
      </c>
      <c r="AD11" s="19"/>
      <c r="AE11" s="19">
        <v>3.7155549145614503E-2</v>
      </c>
      <c r="AF11" s="19">
        <v>3.2967942007133502E-2</v>
      </c>
    </row>
    <row r="12" spans="2:32" x14ac:dyDescent="0.5">
      <c r="B12" s="16"/>
    </row>
    <row r="13" spans="2:32" x14ac:dyDescent="0.5">
      <c r="B13" t="s">
        <v>58</v>
      </c>
    </row>
    <row r="14" spans="2:32" x14ac:dyDescent="0.5">
      <c r="B14" t="s">
        <v>59</v>
      </c>
    </row>
    <row r="16" spans="2:32" x14ac:dyDescent="0.5">
      <c r="B16"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AF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251</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228</v>
      </c>
      <c r="C9" s="17">
        <v>0.58397567923964</v>
      </c>
      <c r="D9" s="17">
        <v>0.52245801947802595</v>
      </c>
      <c r="E9" s="17">
        <v>0.64311490478814404</v>
      </c>
      <c r="F9" s="17"/>
      <c r="G9" s="17">
        <v>0.31964283936311999</v>
      </c>
      <c r="H9" s="17">
        <v>0.41931762326983602</v>
      </c>
      <c r="I9" s="17">
        <v>0.51671786136358699</v>
      </c>
      <c r="J9" s="17">
        <v>0.55759505962318701</v>
      </c>
      <c r="K9" s="17">
        <v>0.68550076983872699</v>
      </c>
      <c r="L9" s="17">
        <v>0.75141286976378496</v>
      </c>
      <c r="M9" s="17"/>
      <c r="N9" s="17">
        <v>0.53312088736764596</v>
      </c>
      <c r="O9" s="17">
        <v>0.50429825020524299</v>
      </c>
      <c r="P9" s="17">
        <v>0.73608460253492503</v>
      </c>
      <c r="Q9" s="17">
        <v>0.64349725645768496</v>
      </c>
      <c r="R9" s="17">
        <v>0.41029307982443203</v>
      </c>
      <c r="S9" s="17">
        <v>0.63786793511977002</v>
      </c>
      <c r="T9" s="17">
        <v>0.60898916312207996</v>
      </c>
      <c r="U9" s="17">
        <v>0.66514430579226502</v>
      </c>
      <c r="V9" s="17">
        <v>0.55556820162809795</v>
      </c>
      <c r="W9" s="17">
        <v>0.60797411307624305</v>
      </c>
      <c r="X9" s="17">
        <v>0.50389842233513205</v>
      </c>
      <c r="Y9" s="17">
        <v>0.52140464476131698</v>
      </c>
      <c r="Z9" s="17">
        <v>0.70581164162351395</v>
      </c>
      <c r="AA9" s="17">
        <v>0.58057023963729804</v>
      </c>
      <c r="AB9" s="17">
        <v>0.66478227693247904</v>
      </c>
      <c r="AC9" s="17">
        <v>0.63019410100500795</v>
      </c>
      <c r="AD9" s="17"/>
      <c r="AE9" s="17">
        <v>0.478342036417155</v>
      </c>
      <c r="AF9" s="17">
        <v>0.632102797439696</v>
      </c>
    </row>
    <row r="10" spans="2:32" ht="28.7" x14ac:dyDescent="0.5">
      <c r="B10" s="18" t="s">
        <v>229</v>
      </c>
      <c r="C10" s="17">
        <v>0.39057519351731501</v>
      </c>
      <c r="D10" s="17">
        <v>0.456059348377582</v>
      </c>
      <c r="E10" s="17">
        <v>0.32755420832385601</v>
      </c>
      <c r="F10" s="17"/>
      <c r="G10" s="17">
        <v>0.64704151031579704</v>
      </c>
      <c r="H10" s="17">
        <v>0.57378800451188305</v>
      </c>
      <c r="I10" s="17">
        <v>0.44757404816268098</v>
      </c>
      <c r="J10" s="17">
        <v>0.40297663694229002</v>
      </c>
      <c r="K10" s="17">
        <v>0.30540742079155497</v>
      </c>
      <c r="L10" s="17">
        <v>0.218390818465836</v>
      </c>
      <c r="M10" s="17"/>
      <c r="N10" s="17">
        <v>0.44200976391894098</v>
      </c>
      <c r="O10" s="17">
        <v>0.47240072518030302</v>
      </c>
      <c r="P10" s="17">
        <v>0.26391539746507497</v>
      </c>
      <c r="Q10" s="17">
        <v>0.35650274354231498</v>
      </c>
      <c r="R10" s="17">
        <v>0.49864493700585799</v>
      </c>
      <c r="S10" s="17">
        <v>0.36213206488022998</v>
      </c>
      <c r="T10" s="17">
        <v>0.32749899662000498</v>
      </c>
      <c r="U10" s="17">
        <v>0.29106424930477798</v>
      </c>
      <c r="V10" s="17">
        <v>0.41906905771999298</v>
      </c>
      <c r="W10" s="17">
        <v>0.363351632439321</v>
      </c>
      <c r="X10" s="17">
        <v>0.47914481215479399</v>
      </c>
      <c r="Y10" s="17">
        <v>0.47859535523868302</v>
      </c>
      <c r="Z10" s="17">
        <v>0.25774992507718603</v>
      </c>
      <c r="AA10" s="17">
        <v>0.388548915837095</v>
      </c>
      <c r="AB10" s="17">
        <v>0.33521772306752101</v>
      </c>
      <c r="AC10" s="17">
        <v>0.369805898994992</v>
      </c>
      <c r="AD10" s="17"/>
      <c r="AE10" s="17">
        <v>0.50215214404519404</v>
      </c>
      <c r="AF10" s="17">
        <v>0.33974028010359503</v>
      </c>
    </row>
    <row r="11" spans="2:32" x14ac:dyDescent="0.5">
      <c r="B11" s="18" t="s">
        <v>230</v>
      </c>
      <c r="C11" s="19">
        <v>2.54491272430445E-2</v>
      </c>
      <c r="D11" s="19">
        <v>2.1482632144392801E-2</v>
      </c>
      <c r="E11" s="19">
        <v>2.9330886888E-2</v>
      </c>
      <c r="F11" s="19"/>
      <c r="G11" s="19">
        <v>3.3315650321082697E-2</v>
      </c>
      <c r="H11" s="19">
        <v>6.89437221828108E-3</v>
      </c>
      <c r="I11" s="19">
        <v>3.57080904737321E-2</v>
      </c>
      <c r="J11" s="19">
        <v>3.9428303434523297E-2</v>
      </c>
      <c r="K11" s="19">
        <v>9.0918093697177904E-3</v>
      </c>
      <c r="L11" s="19">
        <v>3.0196311770379E-2</v>
      </c>
      <c r="M11" s="19"/>
      <c r="N11" s="19">
        <v>2.48693487134127E-2</v>
      </c>
      <c r="O11" s="19">
        <v>2.3301024614453499E-2</v>
      </c>
      <c r="P11" s="19">
        <v>0</v>
      </c>
      <c r="Q11" s="19">
        <v>0</v>
      </c>
      <c r="R11" s="19">
        <v>9.1061983169710106E-2</v>
      </c>
      <c r="S11" s="19">
        <v>0</v>
      </c>
      <c r="T11" s="19">
        <v>6.3511840257915106E-2</v>
      </c>
      <c r="U11" s="19">
        <v>4.3791444902957402E-2</v>
      </c>
      <c r="V11" s="19">
        <v>2.5362740651909101E-2</v>
      </c>
      <c r="W11" s="19">
        <v>2.8674254484435301E-2</v>
      </c>
      <c r="X11" s="19">
        <v>1.69567655100742E-2</v>
      </c>
      <c r="Y11" s="19">
        <v>0</v>
      </c>
      <c r="Z11" s="19">
        <v>3.6438433299300597E-2</v>
      </c>
      <c r="AA11" s="19">
        <v>3.08808445256065E-2</v>
      </c>
      <c r="AB11" s="19">
        <v>0</v>
      </c>
      <c r="AC11" s="19">
        <v>0</v>
      </c>
      <c r="AD11" s="19"/>
      <c r="AE11" s="19">
        <v>1.9505819537651601E-2</v>
      </c>
      <c r="AF11" s="19">
        <v>2.8156922456709699E-2</v>
      </c>
    </row>
    <row r="12" spans="2:32" x14ac:dyDescent="0.5">
      <c r="B12" s="16"/>
    </row>
    <row r="13" spans="2:32" x14ac:dyDescent="0.5">
      <c r="B13" t="s">
        <v>58</v>
      </c>
    </row>
    <row r="14" spans="2:32" x14ac:dyDescent="0.5">
      <c r="B14" t="s">
        <v>59</v>
      </c>
    </row>
    <row r="16" spans="2:32" x14ac:dyDescent="0.5">
      <c r="B16"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AF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252</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228</v>
      </c>
      <c r="C9" s="17">
        <v>0.65298437500386397</v>
      </c>
      <c r="D9" s="17">
        <v>0.59112577493128604</v>
      </c>
      <c r="E9" s="17">
        <v>0.71076881250742197</v>
      </c>
      <c r="F9" s="17"/>
      <c r="G9" s="17">
        <v>0.56976916675580103</v>
      </c>
      <c r="H9" s="17">
        <v>0.55931531605138995</v>
      </c>
      <c r="I9" s="17">
        <v>0.58767598990824399</v>
      </c>
      <c r="J9" s="17">
        <v>0.58140284172783396</v>
      </c>
      <c r="K9" s="17">
        <v>0.75151084936380297</v>
      </c>
      <c r="L9" s="17">
        <v>0.74819275730346901</v>
      </c>
      <c r="M9" s="17"/>
      <c r="N9" s="17">
        <v>0.59274543556742998</v>
      </c>
      <c r="O9" s="17">
        <v>0.660143733131204</v>
      </c>
      <c r="P9" s="17">
        <v>0.74254261793904197</v>
      </c>
      <c r="Q9" s="17">
        <v>0.84619528359754903</v>
      </c>
      <c r="R9" s="17">
        <v>0.50353717123758701</v>
      </c>
      <c r="S9" s="17">
        <v>0.75517698408224898</v>
      </c>
      <c r="T9" s="17">
        <v>0.70343090805737596</v>
      </c>
      <c r="U9" s="17">
        <v>0.82208315996978698</v>
      </c>
      <c r="V9" s="17">
        <v>0.56707697321125605</v>
      </c>
      <c r="W9" s="17">
        <v>0.59893006547220495</v>
      </c>
      <c r="X9" s="17">
        <v>0.66661346045047598</v>
      </c>
      <c r="Y9" s="17">
        <v>0.68066512436707105</v>
      </c>
      <c r="Z9" s="17">
        <v>0.74009184357616298</v>
      </c>
      <c r="AA9" s="17">
        <v>0.52638876859440098</v>
      </c>
      <c r="AB9" s="17">
        <v>0.78972959912167795</v>
      </c>
      <c r="AC9" s="17">
        <v>0.74038600274172095</v>
      </c>
      <c r="AD9" s="17"/>
      <c r="AE9" s="17">
        <v>0.57375400624855399</v>
      </c>
      <c r="AF9" s="17">
        <v>0.68908205392731603</v>
      </c>
    </row>
    <row r="10" spans="2:32" ht="28.7" x14ac:dyDescent="0.5">
      <c r="B10" s="18" t="s">
        <v>229</v>
      </c>
      <c r="C10" s="17">
        <v>0.30901896836784798</v>
      </c>
      <c r="D10" s="17">
        <v>0.37605281363471199</v>
      </c>
      <c r="E10" s="17">
        <v>0.246152110795546</v>
      </c>
      <c r="F10" s="17"/>
      <c r="G10" s="17">
        <v>0.36770744410982598</v>
      </c>
      <c r="H10" s="17">
        <v>0.418537596696749</v>
      </c>
      <c r="I10" s="17">
        <v>0.371380455776534</v>
      </c>
      <c r="J10" s="17">
        <v>0.36039599144173001</v>
      </c>
      <c r="K10" s="17">
        <v>0.239307233671225</v>
      </c>
      <c r="L10" s="17">
        <v>0.20735227585182001</v>
      </c>
      <c r="M10" s="17"/>
      <c r="N10" s="17">
        <v>0.36595243854082399</v>
      </c>
      <c r="O10" s="17">
        <v>0.30486058056933302</v>
      </c>
      <c r="P10" s="17">
        <v>0.23304393013654101</v>
      </c>
      <c r="Q10" s="17">
        <v>0.153804716402451</v>
      </c>
      <c r="R10" s="17">
        <v>0.40540084559270301</v>
      </c>
      <c r="S10" s="17">
        <v>0.24482301591775099</v>
      </c>
      <c r="T10" s="17">
        <v>0.24620056414129199</v>
      </c>
      <c r="U10" s="17">
        <v>0.13412539512725499</v>
      </c>
      <c r="V10" s="17">
        <v>0.39239085739248902</v>
      </c>
      <c r="W10" s="17">
        <v>0.34961289359918202</v>
      </c>
      <c r="X10" s="17">
        <v>0.31442683558474699</v>
      </c>
      <c r="Y10" s="17">
        <v>0.31933487563292901</v>
      </c>
      <c r="Z10" s="17">
        <v>0.20819719774444601</v>
      </c>
      <c r="AA10" s="17">
        <v>0.442730386879993</v>
      </c>
      <c r="AB10" s="17">
        <v>0.176054752526596</v>
      </c>
      <c r="AC10" s="17">
        <v>0.25961399725827899</v>
      </c>
      <c r="AD10" s="17"/>
      <c r="AE10" s="17">
        <v>0.407240828681177</v>
      </c>
      <c r="AF10" s="17">
        <v>0.264268688487103</v>
      </c>
    </row>
    <row r="11" spans="2:32" x14ac:dyDescent="0.5">
      <c r="B11" s="18" t="s">
        <v>230</v>
      </c>
      <c r="C11" s="19">
        <v>3.7996656628287898E-2</v>
      </c>
      <c r="D11" s="19">
        <v>3.2821411434001899E-2</v>
      </c>
      <c r="E11" s="19">
        <v>4.30790766970316E-2</v>
      </c>
      <c r="F11" s="19"/>
      <c r="G11" s="19">
        <v>6.2523389134373095E-2</v>
      </c>
      <c r="H11" s="19">
        <v>2.2147087251861101E-2</v>
      </c>
      <c r="I11" s="19">
        <v>4.0943554315221897E-2</v>
      </c>
      <c r="J11" s="19">
        <v>5.8201166830435601E-2</v>
      </c>
      <c r="K11" s="19">
        <v>9.1819169649730303E-3</v>
      </c>
      <c r="L11" s="19">
        <v>4.4454966844710099E-2</v>
      </c>
      <c r="M11" s="19"/>
      <c r="N11" s="19">
        <v>4.1302125891746699E-2</v>
      </c>
      <c r="O11" s="19">
        <v>3.4995686299462897E-2</v>
      </c>
      <c r="P11" s="19">
        <v>2.4413451924417101E-2</v>
      </c>
      <c r="Q11" s="19">
        <v>0</v>
      </c>
      <c r="R11" s="19">
        <v>9.1061983169710106E-2</v>
      </c>
      <c r="S11" s="19">
        <v>0</v>
      </c>
      <c r="T11" s="19">
        <v>5.0368527801332198E-2</v>
      </c>
      <c r="U11" s="19">
        <v>4.3791444902957402E-2</v>
      </c>
      <c r="V11" s="19">
        <v>4.0532169396255098E-2</v>
      </c>
      <c r="W11" s="19">
        <v>5.1457040928613203E-2</v>
      </c>
      <c r="X11" s="19">
        <v>1.8959703964776999E-2</v>
      </c>
      <c r="Y11" s="19">
        <v>0</v>
      </c>
      <c r="Z11" s="19">
        <v>5.17109586793911E-2</v>
      </c>
      <c r="AA11" s="19">
        <v>3.08808445256065E-2</v>
      </c>
      <c r="AB11" s="19">
        <v>3.4215648351725303E-2</v>
      </c>
      <c r="AC11" s="19">
        <v>0</v>
      </c>
      <c r="AD11" s="19"/>
      <c r="AE11" s="19">
        <v>1.9005165070269E-2</v>
      </c>
      <c r="AF11" s="19">
        <v>4.6649257585580403E-2</v>
      </c>
    </row>
    <row r="12" spans="2:32" x14ac:dyDescent="0.5">
      <c r="B12" s="16"/>
    </row>
    <row r="13" spans="2:32" x14ac:dyDescent="0.5">
      <c r="B13" t="s">
        <v>58</v>
      </c>
    </row>
    <row r="14" spans="2:32" x14ac:dyDescent="0.5">
      <c r="B14" t="s">
        <v>59</v>
      </c>
    </row>
    <row r="16" spans="2:32" x14ac:dyDescent="0.5">
      <c r="B16"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AF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253</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228</v>
      </c>
      <c r="C9" s="17">
        <v>0.82801662032031498</v>
      </c>
      <c r="D9" s="17">
        <v>0.78831085054318795</v>
      </c>
      <c r="E9" s="17">
        <v>0.86529509347660005</v>
      </c>
      <c r="F9" s="17"/>
      <c r="G9" s="17">
        <v>0.66480599271018503</v>
      </c>
      <c r="H9" s="17">
        <v>0.79367840848035798</v>
      </c>
      <c r="I9" s="17">
        <v>0.73452659901360595</v>
      </c>
      <c r="J9" s="17">
        <v>0.84630794112624297</v>
      </c>
      <c r="K9" s="17">
        <v>0.89687042807719097</v>
      </c>
      <c r="L9" s="17">
        <v>0.89616636547006001</v>
      </c>
      <c r="M9" s="17"/>
      <c r="N9" s="17">
        <v>0.743388956742841</v>
      </c>
      <c r="O9" s="17">
        <v>0.77578864095758804</v>
      </c>
      <c r="P9" s="17">
        <v>0.87415179206467297</v>
      </c>
      <c r="Q9" s="17">
        <v>0.96573454372840295</v>
      </c>
      <c r="R9" s="17">
        <v>0.90893801683028996</v>
      </c>
      <c r="S9" s="17">
        <v>0.87783018494377996</v>
      </c>
      <c r="T9" s="17">
        <v>0.85971493056855197</v>
      </c>
      <c r="U9" s="17">
        <v>0.85127183674535101</v>
      </c>
      <c r="V9" s="17">
        <v>0.80634805222126305</v>
      </c>
      <c r="W9" s="17">
        <v>0.85129139080986105</v>
      </c>
      <c r="X9" s="17">
        <v>0.94731328232479495</v>
      </c>
      <c r="Y9" s="17">
        <v>0.60330688650082198</v>
      </c>
      <c r="Z9" s="17">
        <v>0.87557690404039901</v>
      </c>
      <c r="AA9" s="17">
        <v>0.72857767019467701</v>
      </c>
      <c r="AB9" s="17">
        <v>0.92652450120405805</v>
      </c>
      <c r="AC9" s="17">
        <v>0.81096719908681203</v>
      </c>
      <c r="AD9" s="17"/>
      <c r="AE9" s="17">
        <v>0.77614189543853795</v>
      </c>
      <c r="AF9" s="17">
        <v>0.85165095640182298</v>
      </c>
    </row>
    <row r="10" spans="2:32" ht="28.7" x14ac:dyDescent="0.5">
      <c r="B10" s="18" t="s">
        <v>229</v>
      </c>
      <c r="C10" s="17">
        <v>0.12749419861686601</v>
      </c>
      <c r="D10" s="17">
        <v>0.176434897296427</v>
      </c>
      <c r="E10" s="17">
        <v>8.1232706206852606E-2</v>
      </c>
      <c r="F10" s="17"/>
      <c r="G10" s="17">
        <v>0.29615436645585103</v>
      </c>
      <c r="H10" s="17">
        <v>0.177851846205237</v>
      </c>
      <c r="I10" s="17">
        <v>0.19912885942368</v>
      </c>
      <c r="J10" s="17">
        <v>8.8791353168127293E-2</v>
      </c>
      <c r="K10" s="17">
        <v>8.8813714376112907E-2</v>
      </c>
      <c r="L10" s="17">
        <v>5.2574020773283998E-2</v>
      </c>
      <c r="M10" s="17"/>
      <c r="N10" s="17">
        <v>0.17414822140137101</v>
      </c>
      <c r="O10" s="17">
        <v>0.17694395089835399</v>
      </c>
      <c r="P10" s="17">
        <v>8.3447363572946895E-2</v>
      </c>
      <c r="Q10" s="17">
        <v>3.4265456271597501E-2</v>
      </c>
      <c r="R10" s="17">
        <v>0</v>
      </c>
      <c r="S10" s="17">
        <v>8.3204101138851905E-2</v>
      </c>
      <c r="T10" s="17">
        <v>0.115475718031759</v>
      </c>
      <c r="U10" s="17">
        <v>5.7015406744485103E-2</v>
      </c>
      <c r="V10" s="17">
        <v>0.13843262693424399</v>
      </c>
      <c r="W10" s="17">
        <v>0.111700761158035</v>
      </c>
      <c r="X10" s="17">
        <v>3.3727013710428397E-2</v>
      </c>
      <c r="Y10" s="17">
        <v>0.31955783398607701</v>
      </c>
      <c r="Z10" s="17">
        <v>0.104841383684111</v>
      </c>
      <c r="AA10" s="17">
        <v>0.21055369488296799</v>
      </c>
      <c r="AB10" s="17">
        <v>3.9259850444216898E-2</v>
      </c>
      <c r="AC10" s="17">
        <v>0.189032800913188</v>
      </c>
      <c r="AD10" s="17"/>
      <c r="AE10" s="17">
        <v>0.17777708571336101</v>
      </c>
      <c r="AF10" s="17">
        <v>0.104585110318172</v>
      </c>
    </row>
    <row r="11" spans="2:32" x14ac:dyDescent="0.5">
      <c r="B11" s="18" t="s">
        <v>230</v>
      </c>
      <c r="C11" s="19">
        <v>4.4489181062819398E-2</v>
      </c>
      <c r="D11" s="19">
        <v>3.5254252160385802E-2</v>
      </c>
      <c r="E11" s="19">
        <v>5.3472200316547501E-2</v>
      </c>
      <c r="F11" s="19"/>
      <c r="G11" s="19">
        <v>3.9039640833964398E-2</v>
      </c>
      <c r="H11" s="19">
        <v>2.84697453144044E-2</v>
      </c>
      <c r="I11" s="19">
        <v>6.6344541562714701E-2</v>
      </c>
      <c r="J11" s="19">
        <v>6.4900705705629599E-2</v>
      </c>
      <c r="K11" s="19">
        <v>1.43158575466965E-2</v>
      </c>
      <c r="L11" s="19">
        <v>5.1259613756656303E-2</v>
      </c>
      <c r="M11" s="19"/>
      <c r="N11" s="19">
        <v>8.2462821855788002E-2</v>
      </c>
      <c r="O11" s="19">
        <v>4.7267408144057603E-2</v>
      </c>
      <c r="P11" s="19">
        <v>4.2400844362380397E-2</v>
      </c>
      <c r="Q11" s="19">
        <v>0</v>
      </c>
      <c r="R11" s="19">
        <v>9.1061983169710106E-2</v>
      </c>
      <c r="S11" s="19">
        <v>3.8965713917367702E-2</v>
      </c>
      <c r="T11" s="19">
        <v>2.48093513996889E-2</v>
      </c>
      <c r="U11" s="19">
        <v>9.1712756510163695E-2</v>
      </c>
      <c r="V11" s="19">
        <v>5.5219320844492797E-2</v>
      </c>
      <c r="W11" s="19">
        <v>3.70078480321036E-2</v>
      </c>
      <c r="X11" s="19">
        <v>1.8959703964776999E-2</v>
      </c>
      <c r="Y11" s="19">
        <v>7.7135279513100702E-2</v>
      </c>
      <c r="Z11" s="19">
        <v>1.9581712275490101E-2</v>
      </c>
      <c r="AA11" s="19">
        <v>6.0868634922355197E-2</v>
      </c>
      <c r="AB11" s="19">
        <v>3.4215648351725303E-2</v>
      </c>
      <c r="AC11" s="19">
        <v>0</v>
      </c>
      <c r="AD11" s="19"/>
      <c r="AE11" s="19">
        <v>4.6081018848101403E-2</v>
      </c>
      <c r="AF11" s="19">
        <v>4.3763933280005302E-2</v>
      </c>
    </row>
    <row r="12" spans="2:32" x14ac:dyDescent="0.5">
      <c r="B12" s="16"/>
    </row>
    <row r="13" spans="2:32" x14ac:dyDescent="0.5">
      <c r="B13" t="s">
        <v>58</v>
      </c>
    </row>
    <row r="14" spans="2:32" x14ac:dyDescent="0.5">
      <c r="B14" t="s">
        <v>59</v>
      </c>
    </row>
    <row r="16" spans="2:32" x14ac:dyDescent="0.5">
      <c r="B16"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AF23"/>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262</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254</v>
      </c>
      <c r="C9" s="17">
        <v>0.75394848096160505</v>
      </c>
      <c r="D9" s="17">
        <v>0.75115017828492703</v>
      </c>
      <c r="E9" s="17">
        <v>0.75571009409651102</v>
      </c>
      <c r="F9" s="17"/>
      <c r="G9" s="17">
        <v>0.73698934180784803</v>
      </c>
      <c r="H9" s="17">
        <v>0.71640917709021301</v>
      </c>
      <c r="I9" s="17">
        <v>0.66511169037131102</v>
      </c>
      <c r="J9" s="17">
        <v>0.77796132431281995</v>
      </c>
      <c r="K9" s="17">
        <v>0.80808850216428296</v>
      </c>
      <c r="L9" s="17">
        <v>0.77868147539205701</v>
      </c>
      <c r="M9" s="17"/>
      <c r="N9" s="17">
        <v>0.75077547722978799</v>
      </c>
      <c r="O9" s="17">
        <v>0.75025178573177398</v>
      </c>
      <c r="P9" s="17">
        <v>0.67331948145974996</v>
      </c>
      <c r="Q9" s="17">
        <v>0.630641847197561</v>
      </c>
      <c r="R9" s="17">
        <v>0.59316765156919304</v>
      </c>
      <c r="S9" s="17">
        <v>0.80286880353419698</v>
      </c>
      <c r="T9" s="17">
        <v>0.75184705627659199</v>
      </c>
      <c r="U9" s="17">
        <v>0.55602413130925399</v>
      </c>
      <c r="V9" s="17">
        <v>0.79501484473390305</v>
      </c>
      <c r="W9" s="17">
        <v>0.78132492551675603</v>
      </c>
      <c r="X9" s="17">
        <v>0.71575939633246899</v>
      </c>
      <c r="Y9" s="17">
        <v>0.75340054863731099</v>
      </c>
      <c r="Z9" s="17">
        <v>0.77154165460298896</v>
      </c>
      <c r="AA9" s="17">
        <v>0.73572821164527702</v>
      </c>
      <c r="AB9" s="17">
        <v>0.89391311792966599</v>
      </c>
      <c r="AC9" s="17">
        <v>0.72023990710605001</v>
      </c>
      <c r="AD9" s="17"/>
      <c r="AE9" s="17">
        <v>0.71840891686094299</v>
      </c>
      <c r="AF9" s="17">
        <v>0.77014045121416297</v>
      </c>
    </row>
    <row r="10" spans="2:32" ht="28.7" x14ac:dyDescent="0.5">
      <c r="B10" s="18" t="s">
        <v>255</v>
      </c>
      <c r="C10" s="17">
        <v>0.57289264383008898</v>
      </c>
      <c r="D10" s="17">
        <v>0.62829571896464698</v>
      </c>
      <c r="E10" s="17">
        <v>0.51840804171792998</v>
      </c>
      <c r="F10" s="17"/>
      <c r="G10" s="17">
        <v>0.64901394800790901</v>
      </c>
      <c r="H10" s="17">
        <v>0.64328749562584797</v>
      </c>
      <c r="I10" s="17">
        <v>0.51056575519111402</v>
      </c>
      <c r="J10" s="17">
        <v>0.61238691576140603</v>
      </c>
      <c r="K10" s="17">
        <v>0.51187513860230305</v>
      </c>
      <c r="L10" s="17">
        <v>0.55970747519456898</v>
      </c>
      <c r="M10" s="17"/>
      <c r="N10" s="17">
        <v>0.60839365744012397</v>
      </c>
      <c r="O10" s="17">
        <v>0.60079424580104601</v>
      </c>
      <c r="P10" s="17">
        <v>0.48242316817051101</v>
      </c>
      <c r="Q10" s="17">
        <v>0.59222073708650302</v>
      </c>
      <c r="R10" s="17">
        <v>0.68422963473890297</v>
      </c>
      <c r="S10" s="17">
        <v>0.613165818260061</v>
      </c>
      <c r="T10" s="17">
        <v>0.499097115213887</v>
      </c>
      <c r="U10" s="17">
        <v>0.27210106967894598</v>
      </c>
      <c r="V10" s="17">
        <v>0.55751591242849496</v>
      </c>
      <c r="W10" s="17">
        <v>0.57101697689151099</v>
      </c>
      <c r="X10" s="17">
        <v>0.63662966031870805</v>
      </c>
      <c r="Y10" s="17">
        <v>0.60785592468557903</v>
      </c>
      <c r="Z10" s="17">
        <v>0.60087799603893699</v>
      </c>
      <c r="AA10" s="17">
        <v>0.55159318198909202</v>
      </c>
      <c r="AB10" s="17">
        <v>0.59916706009668896</v>
      </c>
      <c r="AC10" s="17">
        <v>0.58720206059800395</v>
      </c>
      <c r="AD10" s="17"/>
      <c r="AE10" s="17">
        <v>0.60322749298143497</v>
      </c>
      <c r="AF10" s="17">
        <v>0.55907196292125105</v>
      </c>
    </row>
    <row r="11" spans="2:32" ht="28.7" x14ac:dyDescent="0.5">
      <c r="B11" s="18" t="s">
        <v>256</v>
      </c>
      <c r="C11" s="17">
        <v>0.45986103024993102</v>
      </c>
      <c r="D11" s="17">
        <v>0.39109450942623702</v>
      </c>
      <c r="E11" s="17">
        <v>0.52546289594588902</v>
      </c>
      <c r="F11" s="17"/>
      <c r="G11" s="17">
        <v>0.38018055520293198</v>
      </c>
      <c r="H11" s="17">
        <v>0.47796510859666302</v>
      </c>
      <c r="I11" s="17">
        <v>0.322695125465635</v>
      </c>
      <c r="J11" s="17">
        <v>0.359906714186982</v>
      </c>
      <c r="K11" s="17">
        <v>0.52552955799271495</v>
      </c>
      <c r="L11" s="17">
        <v>0.57114609293462104</v>
      </c>
      <c r="M11" s="17"/>
      <c r="N11" s="17">
        <v>0.45831933237207201</v>
      </c>
      <c r="O11" s="17">
        <v>0.39020372504938</v>
      </c>
      <c r="P11" s="17">
        <v>0.45337354170896599</v>
      </c>
      <c r="Q11" s="17">
        <v>0.63737612439247704</v>
      </c>
      <c r="R11" s="17">
        <v>0.39905516311353101</v>
      </c>
      <c r="S11" s="17">
        <v>0.43153961935445401</v>
      </c>
      <c r="T11" s="17">
        <v>0.513189796364942</v>
      </c>
      <c r="U11" s="17">
        <v>0.44944245808030803</v>
      </c>
      <c r="V11" s="17">
        <v>0.47304832193739099</v>
      </c>
      <c r="W11" s="17">
        <v>0.42315673625943601</v>
      </c>
      <c r="X11" s="17">
        <v>0.489445624766844</v>
      </c>
      <c r="Y11" s="17">
        <v>0.75900502370781298</v>
      </c>
      <c r="Z11" s="17">
        <v>0.52030822226317797</v>
      </c>
      <c r="AA11" s="17">
        <v>0.38575868467011398</v>
      </c>
      <c r="AB11" s="17">
        <v>0.52562965969944597</v>
      </c>
      <c r="AC11" s="17">
        <v>0.52605792018294395</v>
      </c>
      <c r="AD11" s="17"/>
      <c r="AE11" s="17">
        <v>0.39460991447001798</v>
      </c>
      <c r="AF11" s="17">
        <v>0.48958970454267198</v>
      </c>
    </row>
    <row r="12" spans="2:32" x14ac:dyDescent="0.5">
      <c r="B12" s="18" t="s">
        <v>257</v>
      </c>
      <c r="C12" s="17">
        <v>0.136347190151755</v>
      </c>
      <c r="D12" s="17">
        <v>0.15504101760634301</v>
      </c>
      <c r="E12" s="17">
        <v>0.119001065013507</v>
      </c>
      <c r="F12" s="17"/>
      <c r="G12" s="17">
        <v>0.292642658117307</v>
      </c>
      <c r="H12" s="17">
        <v>0.26300660753993699</v>
      </c>
      <c r="I12" s="17">
        <v>0.22626529709556101</v>
      </c>
      <c r="J12" s="17">
        <v>0.115088825358842</v>
      </c>
      <c r="K12" s="17">
        <v>6.3363564835865999E-2</v>
      </c>
      <c r="L12" s="17">
        <v>2.4389564779459499E-2</v>
      </c>
      <c r="M12" s="17"/>
      <c r="N12" s="17">
        <v>0.12445198354555299</v>
      </c>
      <c r="O12" s="17">
        <v>0.14487236028404701</v>
      </c>
      <c r="P12" s="17">
        <v>0.16622645408769901</v>
      </c>
      <c r="Q12" s="17">
        <v>0.23124973114130301</v>
      </c>
      <c r="R12" s="17">
        <v>0.109532771227159</v>
      </c>
      <c r="S12" s="17">
        <v>8.8114023040368306E-2</v>
      </c>
      <c r="T12" s="17">
        <v>0.13725306524821199</v>
      </c>
      <c r="U12" s="17">
        <v>0.27322902065767501</v>
      </c>
      <c r="V12" s="17">
        <v>0.148404048644696</v>
      </c>
      <c r="W12" s="17">
        <v>0.13324087875995999</v>
      </c>
      <c r="X12" s="17">
        <v>0.10398989812918601</v>
      </c>
      <c r="Y12" s="17">
        <v>0</v>
      </c>
      <c r="Z12" s="17">
        <v>9.4441791059448901E-2</v>
      </c>
      <c r="AA12" s="17">
        <v>0.13170117760233199</v>
      </c>
      <c r="AB12" s="17">
        <v>0.10764428306821699</v>
      </c>
      <c r="AC12" s="17">
        <v>0.159805305461409</v>
      </c>
      <c r="AD12" s="17"/>
      <c r="AE12" s="17">
        <v>0.14404496643707801</v>
      </c>
      <c r="AF12" s="17">
        <v>0.132840051902402</v>
      </c>
    </row>
    <row r="13" spans="2:32" ht="28.7" x14ac:dyDescent="0.5">
      <c r="B13" s="18" t="s">
        <v>258</v>
      </c>
      <c r="C13" s="17">
        <v>0.102049334260104</v>
      </c>
      <c r="D13" s="17">
        <v>0.13342421656374001</v>
      </c>
      <c r="E13" s="17">
        <v>7.2467210277102498E-2</v>
      </c>
      <c r="F13" s="17"/>
      <c r="G13" s="17">
        <v>0.124945096652544</v>
      </c>
      <c r="H13" s="17">
        <v>9.2191282962275994E-2</v>
      </c>
      <c r="I13" s="17">
        <v>9.9008399532553998E-2</v>
      </c>
      <c r="J13" s="17">
        <v>9.7271197038558202E-2</v>
      </c>
      <c r="K13" s="17">
        <v>0.104932273654367</v>
      </c>
      <c r="L13" s="17">
        <v>0.10271168742546501</v>
      </c>
      <c r="M13" s="17"/>
      <c r="N13" s="17">
        <v>0.143150212936698</v>
      </c>
      <c r="O13" s="17">
        <v>0.10850539438670601</v>
      </c>
      <c r="P13" s="17">
        <v>0.10659283914145901</v>
      </c>
      <c r="Q13" s="17">
        <v>0.122223098845299</v>
      </c>
      <c r="R13" s="17">
        <v>9.1061983169710106E-2</v>
      </c>
      <c r="S13" s="17">
        <v>0.12590268545066899</v>
      </c>
      <c r="T13" s="17">
        <v>0.134543794452606</v>
      </c>
      <c r="U13" s="17">
        <v>4.3686149282720299E-2</v>
      </c>
      <c r="V13" s="17">
        <v>0.111096381967423</v>
      </c>
      <c r="W13" s="17">
        <v>8.9194956771703193E-2</v>
      </c>
      <c r="X13" s="17">
        <v>5.3468067791353699E-2</v>
      </c>
      <c r="Y13" s="17">
        <v>0</v>
      </c>
      <c r="Z13" s="17">
        <v>5.3283897176331002E-2</v>
      </c>
      <c r="AA13" s="17">
        <v>9.8271006077753298E-2</v>
      </c>
      <c r="AB13" s="17">
        <v>3.4726145380827897E-2</v>
      </c>
      <c r="AC13" s="17">
        <v>0.149199062632761</v>
      </c>
      <c r="AD13" s="17"/>
      <c r="AE13" s="17">
        <v>0.12434473148526499</v>
      </c>
      <c r="AF13" s="17">
        <v>9.1891460415161094E-2</v>
      </c>
    </row>
    <row r="14" spans="2:32" x14ac:dyDescent="0.5">
      <c r="B14" s="18" t="s">
        <v>259</v>
      </c>
      <c r="C14" s="17">
        <v>8.3760533978475799E-2</v>
      </c>
      <c r="D14" s="17">
        <v>0.12215957998426499</v>
      </c>
      <c r="E14" s="17">
        <v>4.74033912957025E-2</v>
      </c>
      <c r="F14" s="17"/>
      <c r="G14" s="17">
        <v>7.4605772818646596E-2</v>
      </c>
      <c r="H14" s="17">
        <v>0.12228037942199101</v>
      </c>
      <c r="I14" s="17">
        <v>0.15009925938877999</v>
      </c>
      <c r="J14" s="17">
        <v>6.4367394198271199E-2</v>
      </c>
      <c r="K14" s="17">
        <v>5.8181669753457399E-2</v>
      </c>
      <c r="L14" s="17">
        <v>5.7234116854434101E-2</v>
      </c>
      <c r="M14" s="17"/>
      <c r="N14" s="17">
        <v>0.119413967531398</v>
      </c>
      <c r="O14" s="17">
        <v>9.5486142240675906E-2</v>
      </c>
      <c r="P14" s="17">
        <v>5.6816922459830103E-2</v>
      </c>
      <c r="Q14" s="17">
        <v>0</v>
      </c>
      <c r="R14" s="17">
        <v>0.200594754396869</v>
      </c>
      <c r="S14" s="17">
        <v>0.12605432117506801</v>
      </c>
      <c r="T14" s="17">
        <v>6.83358512142207E-2</v>
      </c>
      <c r="U14" s="17">
        <v>0</v>
      </c>
      <c r="V14" s="17">
        <v>7.1165623440301806E-2</v>
      </c>
      <c r="W14" s="17">
        <v>7.7509635505791194E-2</v>
      </c>
      <c r="X14" s="17">
        <v>4.4931876016249699E-2</v>
      </c>
      <c r="Y14" s="17">
        <v>0.172268703858588</v>
      </c>
      <c r="Z14" s="17">
        <v>7.1404568560945306E-2</v>
      </c>
      <c r="AA14" s="17">
        <v>0.167686022738575</v>
      </c>
      <c r="AB14" s="17">
        <v>0</v>
      </c>
      <c r="AC14" s="17">
        <v>0.18809270562504801</v>
      </c>
      <c r="AD14" s="17"/>
      <c r="AE14" s="17">
        <v>0.22498134301994899</v>
      </c>
      <c r="AF14" s="17">
        <v>1.94197578067422E-2</v>
      </c>
    </row>
    <row r="15" spans="2:32" x14ac:dyDescent="0.5">
      <c r="B15" s="18" t="s">
        <v>260</v>
      </c>
      <c r="C15" s="17">
        <v>8.2391761301198504E-2</v>
      </c>
      <c r="D15" s="17">
        <v>9.1982643601243003E-2</v>
      </c>
      <c r="E15" s="17">
        <v>7.3538346225019396E-2</v>
      </c>
      <c r="F15" s="17"/>
      <c r="G15" s="17">
        <v>0.13301461704811299</v>
      </c>
      <c r="H15" s="17">
        <v>9.8100854534912296E-2</v>
      </c>
      <c r="I15" s="17">
        <v>7.3932396782926194E-2</v>
      </c>
      <c r="J15" s="17">
        <v>0.11025572246516301</v>
      </c>
      <c r="K15" s="17">
        <v>6.9227307515104294E-2</v>
      </c>
      <c r="L15" s="17">
        <v>5.2744099594180402E-2</v>
      </c>
      <c r="M15" s="17"/>
      <c r="N15" s="17">
        <v>7.79221967017662E-2</v>
      </c>
      <c r="O15" s="17">
        <v>7.8051556376581899E-2</v>
      </c>
      <c r="P15" s="17">
        <v>8.2936669606444802E-2</v>
      </c>
      <c r="Q15" s="17">
        <v>0.126252187399367</v>
      </c>
      <c r="R15" s="17">
        <v>0</v>
      </c>
      <c r="S15" s="17">
        <v>0.12617046111681901</v>
      </c>
      <c r="T15" s="17">
        <v>1.25518758937836E-2</v>
      </c>
      <c r="U15" s="17">
        <v>9.1828260034990297E-2</v>
      </c>
      <c r="V15" s="17">
        <v>6.0425559573512401E-2</v>
      </c>
      <c r="W15" s="17">
        <v>9.5010029303978602E-2</v>
      </c>
      <c r="X15" s="17">
        <v>7.0966667709096307E-2</v>
      </c>
      <c r="Y15" s="17">
        <v>0</v>
      </c>
      <c r="Z15" s="17">
        <v>0.17763885941315199</v>
      </c>
      <c r="AA15" s="17">
        <v>0.103221711425536</v>
      </c>
      <c r="AB15" s="17">
        <v>7.4460087752601697E-2</v>
      </c>
      <c r="AC15" s="17">
        <v>0.11190241295290899</v>
      </c>
      <c r="AD15" s="17"/>
      <c r="AE15" s="17">
        <v>0.102841465446256</v>
      </c>
      <c r="AF15" s="17">
        <v>7.3074792746026698E-2</v>
      </c>
    </row>
    <row r="16" spans="2:32" ht="28.7" x14ac:dyDescent="0.5">
      <c r="B16" s="18" t="s">
        <v>261</v>
      </c>
      <c r="C16" s="17">
        <v>5.7842524069367601E-2</v>
      </c>
      <c r="D16" s="17">
        <v>7.1934599661054796E-2</v>
      </c>
      <c r="E16" s="17">
        <v>4.4600098225080501E-2</v>
      </c>
      <c r="F16" s="17"/>
      <c r="G16" s="17">
        <v>9.6216367742761502E-2</v>
      </c>
      <c r="H16" s="17">
        <v>5.1679378111961903E-2</v>
      </c>
      <c r="I16" s="17">
        <v>0.100584104324694</v>
      </c>
      <c r="J16" s="17">
        <v>4.2017572367797101E-2</v>
      </c>
      <c r="K16" s="17">
        <v>3.73086213832085E-2</v>
      </c>
      <c r="L16" s="17">
        <v>4.85060642464527E-2</v>
      </c>
      <c r="M16" s="17"/>
      <c r="N16" s="17">
        <v>6.5035918166664597E-2</v>
      </c>
      <c r="O16" s="17">
        <v>8.2715892772043706E-2</v>
      </c>
      <c r="P16" s="17">
        <v>2.1095886889882599E-2</v>
      </c>
      <c r="Q16" s="17">
        <v>6.18164873007215E-2</v>
      </c>
      <c r="R16" s="17">
        <v>0</v>
      </c>
      <c r="S16" s="17">
        <v>7.8488384271766201E-2</v>
      </c>
      <c r="T16" s="17">
        <v>4.8714666012779601E-2</v>
      </c>
      <c r="U16" s="17">
        <v>4.3686149282720299E-2</v>
      </c>
      <c r="V16" s="17">
        <v>4.0332227207659603E-2</v>
      </c>
      <c r="W16" s="17">
        <v>6.0962453307189197E-2</v>
      </c>
      <c r="X16" s="17">
        <v>1.6045859412473201E-2</v>
      </c>
      <c r="Y16" s="17">
        <v>8.4418386220739897E-2</v>
      </c>
      <c r="Z16" s="17">
        <v>7.5028852411315905E-2</v>
      </c>
      <c r="AA16" s="17">
        <v>3.6070439834519602E-2</v>
      </c>
      <c r="AB16" s="17">
        <v>0</v>
      </c>
      <c r="AC16" s="17">
        <v>0.137003828212241</v>
      </c>
      <c r="AD16" s="17"/>
      <c r="AE16" s="17">
        <v>7.28778698863769E-2</v>
      </c>
      <c r="AF16" s="17">
        <v>5.0992359235708301E-2</v>
      </c>
    </row>
    <row r="17" spans="2:32" x14ac:dyDescent="0.5">
      <c r="B17" s="18" t="s">
        <v>75</v>
      </c>
      <c r="C17" s="17">
        <v>4.7286685596009799E-2</v>
      </c>
      <c r="D17" s="17">
        <v>4.6160028608964503E-2</v>
      </c>
      <c r="E17" s="17">
        <v>4.8537502331283497E-2</v>
      </c>
      <c r="F17" s="17"/>
      <c r="G17" s="17">
        <v>3.9800407981179203E-2</v>
      </c>
      <c r="H17" s="17">
        <v>2.31450447759332E-2</v>
      </c>
      <c r="I17" s="17">
        <v>5.7534385943595903E-2</v>
      </c>
      <c r="J17" s="17">
        <v>3.48936254052487E-2</v>
      </c>
      <c r="K17" s="17">
        <v>3.7620927878061997E-2</v>
      </c>
      <c r="L17" s="17">
        <v>7.2354520149597604E-2</v>
      </c>
      <c r="M17" s="17"/>
      <c r="N17" s="17">
        <v>4.6517848564014502E-2</v>
      </c>
      <c r="O17" s="17">
        <v>4.3116563474006102E-2</v>
      </c>
      <c r="P17" s="17">
        <v>1.8878897701182899E-2</v>
      </c>
      <c r="Q17" s="17">
        <v>9.2166845664944499E-2</v>
      </c>
      <c r="R17" s="17">
        <v>0</v>
      </c>
      <c r="S17" s="17">
        <v>7.2771185773688504E-2</v>
      </c>
      <c r="T17" s="17">
        <v>2.3999768471705599E-2</v>
      </c>
      <c r="U17" s="17">
        <v>4.8036815132032902E-2</v>
      </c>
      <c r="V17" s="17">
        <v>5.4223823894218003E-2</v>
      </c>
      <c r="W17" s="17">
        <v>7.2030686524151594E-2</v>
      </c>
      <c r="X17" s="17">
        <v>9.6943909595953698E-2</v>
      </c>
      <c r="Y17" s="17">
        <v>0</v>
      </c>
      <c r="Z17" s="17">
        <v>1.6279598641458001E-2</v>
      </c>
      <c r="AA17" s="17">
        <v>0</v>
      </c>
      <c r="AB17" s="17">
        <v>0</v>
      </c>
      <c r="AC17" s="17">
        <v>0</v>
      </c>
      <c r="AD17" s="17"/>
      <c r="AE17" s="17">
        <v>4.5362162856065702E-2</v>
      </c>
      <c r="AF17" s="17">
        <v>4.8163506000089097E-2</v>
      </c>
    </row>
    <row r="18" spans="2:32" x14ac:dyDescent="0.5">
      <c r="B18" s="18" t="s">
        <v>76</v>
      </c>
      <c r="C18" s="19">
        <v>4.25330649736059E-2</v>
      </c>
      <c r="D18" s="19">
        <v>3.3940182605182598E-2</v>
      </c>
      <c r="E18" s="19">
        <v>5.0895758439591501E-2</v>
      </c>
      <c r="F18" s="19"/>
      <c r="G18" s="19">
        <v>3.9672883072157897E-2</v>
      </c>
      <c r="H18" s="19">
        <v>3.4549800834139097E-2</v>
      </c>
      <c r="I18" s="19">
        <v>7.4070590026214897E-2</v>
      </c>
      <c r="J18" s="19">
        <v>6.3328904984121304E-2</v>
      </c>
      <c r="K18" s="19">
        <v>1.53798747789495E-2</v>
      </c>
      <c r="L18" s="19">
        <v>3.6013980109257902E-2</v>
      </c>
      <c r="M18" s="19"/>
      <c r="N18" s="19">
        <v>4.1090636444512399E-2</v>
      </c>
      <c r="O18" s="19">
        <v>2.36329932512497E-2</v>
      </c>
      <c r="P18" s="19">
        <v>8.0284945426173496E-2</v>
      </c>
      <c r="Q18" s="19">
        <v>2.98629462194781E-2</v>
      </c>
      <c r="R18" s="19">
        <v>0.109532771227159</v>
      </c>
      <c r="S18" s="19">
        <v>0.11982960630799901</v>
      </c>
      <c r="T18" s="19">
        <v>2.3800330993269201E-2</v>
      </c>
      <c r="U18" s="19">
        <v>0.12999552842300599</v>
      </c>
      <c r="V18" s="19">
        <v>3.9160009057213299E-2</v>
      </c>
      <c r="W18" s="19">
        <v>4.3421957951163E-2</v>
      </c>
      <c r="X18" s="19">
        <v>5.4377143764136798E-2</v>
      </c>
      <c r="Y18" s="19">
        <v>0</v>
      </c>
      <c r="Z18" s="19">
        <v>4.5018152742944302E-2</v>
      </c>
      <c r="AA18" s="19">
        <v>3.08808445256065E-2</v>
      </c>
      <c r="AB18" s="19">
        <v>3.88774187737813E-2</v>
      </c>
      <c r="AC18" s="19">
        <v>3.4702454356607099E-2</v>
      </c>
      <c r="AD18" s="19"/>
      <c r="AE18" s="19">
        <v>2.8191363828810899E-2</v>
      </c>
      <c r="AF18" s="19">
        <v>4.9067202467522698E-2</v>
      </c>
    </row>
    <row r="19" spans="2:32" x14ac:dyDescent="0.5">
      <c r="B19" s="16"/>
    </row>
    <row r="20" spans="2:32" x14ac:dyDescent="0.5">
      <c r="B20" t="s">
        <v>58</v>
      </c>
    </row>
    <row r="21" spans="2:32" x14ac:dyDescent="0.5">
      <c r="B21" t="s">
        <v>59</v>
      </c>
    </row>
    <row r="23" spans="2:32" x14ac:dyDescent="0.5">
      <c r="B23"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AF25"/>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273</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263</v>
      </c>
      <c r="C9" s="17">
        <v>0.67040548873917905</v>
      </c>
      <c r="D9" s="17">
        <v>0.69331494245648395</v>
      </c>
      <c r="E9" s="17">
        <v>0.64730973761880095</v>
      </c>
      <c r="F9" s="17"/>
      <c r="G9" s="17">
        <v>0.70373129443189797</v>
      </c>
      <c r="H9" s="17">
        <v>0.70789452299441902</v>
      </c>
      <c r="I9" s="17">
        <v>0.67889782770321205</v>
      </c>
      <c r="J9" s="17">
        <v>0.66366200915384099</v>
      </c>
      <c r="K9" s="17">
        <v>0.64687410011685897</v>
      </c>
      <c r="L9" s="17">
        <v>0.65349318740540896</v>
      </c>
      <c r="M9" s="17"/>
      <c r="N9" s="17">
        <v>0.61671470689004704</v>
      </c>
      <c r="O9" s="17">
        <v>0.74320708509349598</v>
      </c>
      <c r="P9" s="17">
        <v>0.69612151252125498</v>
      </c>
      <c r="Q9" s="17">
        <v>0.62953670428300501</v>
      </c>
      <c r="R9" s="17">
        <v>0.81653335172127295</v>
      </c>
      <c r="S9" s="17">
        <v>0.69801928309027905</v>
      </c>
      <c r="T9" s="17">
        <v>0.65037448708799095</v>
      </c>
      <c r="U9" s="17">
        <v>0.55232657824838804</v>
      </c>
      <c r="V9" s="17">
        <v>0.71521734571491402</v>
      </c>
      <c r="W9" s="17">
        <v>0.67298306830547105</v>
      </c>
      <c r="X9" s="17">
        <v>0.74206896866605399</v>
      </c>
      <c r="Y9" s="17">
        <v>0.643251726506606</v>
      </c>
      <c r="Z9" s="17">
        <v>0.59521060350827104</v>
      </c>
      <c r="AA9" s="17">
        <v>0.53598208570981498</v>
      </c>
      <c r="AB9" s="17">
        <v>0.54974743656020797</v>
      </c>
      <c r="AC9" s="17">
        <v>0.71404438482672805</v>
      </c>
      <c r="AD9" s="17"/>
      <c r="AE9" s="17">
        <v>0.71804060592657104</v>
      </c>
      <c r="AF9" s="17">
        <v>0.64870273520256505</v>
      </c>
    </row>
    <row r="10" spans="2:32" x14ac:dyDescent="0.5">
      <c r="B10" s="18" t="s">
        <v>264</v>
      </c>
      <c r="C10" s="17">
        <v>0.65662123495616698</v>
      </c>
      <c r="D10" s="17">
        <v>0.64685359689838096</v>
      </c>
      <c r="E10" s="17">
        <v>0.66467769284334899</v>
      </c>
      <c r="F10" s="17"/>
      <c r="G10" s="17">
        <v>0.61618143999062502</v>
      </c>
      <c r="H10" s="17">
        <v>0.70988607681391203</v>
      </c>
      <c r="I10" s="17">
        <v>0.65661976998012295</v>
      </c>
      <c r="J10" s="17">
        <v>0.65793041015804599</v>
      </c>
      <c r="K10" s="17">
        <v>0.671863790107179</v>
      </c>
      <c r="L10" s="17">
        <v>0.62831118081160697</v>
      </c>
      <c r="M10" s="17"/>
      <c r="N10" s="17">
        <v>0.597754077031456</v>
      </c>
      <c r="O10" s="17">
        <v>0.68862125220675996</v>
      </c>
      <c r="P10" s="17">
        <v>0.58401115963410999</v>
      </c>
      <c r="Q10" s="17">
        <v>0.49212491099512601</v>
      </c>
      <c r="R10" s="17">
        <v>0.72547136855156302</v>
      </c>
      <c r="S10" s="17">
        <v>0.61652860741780902</v>
      </c>
      <c r="T10" s="17">
        <v>0.68469714494593703</v>
      </c>
      <c r="U10" s="17">
        <v>0.45849059036189599</v>
      </c>
      <c r="V10" s="17">
        <v>0.67178667371269796</v>
      </c>
      <c r="W10" s="17">
        <v>0.68935464831604498</v>
      </c>
      <c r="X10" s="17">
        <v>0.75262667004234496</v>
      </c>
      <c r="Y10" s="17">
        <v>0.67338201765943195</v>
      </c>
      <c r="Z10" s="17">
        <v>0.65235462495003305</v>
      </c>
      <c r="AA10" s="17">
        <v>0.58347856234778805</v>
      </c>
      <c r="AB10" s="17">
        <v>0.69234971386094002</v>
      </c>
      <c r="AC10" s="17">
        <v>0.67008542269417204</v>
      </c>
      <c r="AD10" s="17"/>
      <c r="AE10" s="17">
        <v>0.69316855745314199</v>
      </c>
      <c r="AF10" s="17">
        <v>0.63997012587093705</v>
      </c>
    </row>
    <row r="11" spans="2:32" x14ac:dyDescent="0.5">
      <c r="B11" s="18" t="s">
        <v>265</v>
      </c>
      <c r="C11" s="17">
        <v>0.61357218107281797</v>
      </c>
      <c r="D11" s="17">
        <v>0.623990297155809</v>
      </c>
      <c r="E11" s="17">
        <v>0.60395868576253298</v>
      </c>
      <c r="F11" s="17"/>
      <c r="G11" s="17">
        <v>0.47550349556835603</v>
      </c>
      <c r="H11" s="17">
        <v>0.55410062958790196</v>
      </c>
      <c r="I11" s="17">
        <v>0.52719664198565896</v>
      </c>
      <c r="J11" s="17">
        <v>0.62874970075929704</v>
      </c>
      <c r="K11" s="17">
        <v>0.68246070164739103</v>
      </c>
      <c r="L11" s="17">
        <v>0.68556848562321004</v>
      </c>
      <c r="M11" s="17"/>
      <c r="N11" s="17">
        <v>0.53696628434015103</v>
      </c>
      <c r="O11" s="17">
        <v>0.621444794759893</v>
      </c>
      <c r="P11" s="17">
        <v>0.61786676650178696</v>
      </c>
      <c r="Q11" s="17">
        <v>0.59729368157078799</v>
      </c>
      <c r="R11" s="17">
        <v>0.49011714628324099</v>
      </c>
      <c r="S11" s="17">
        <v>0.73754195344467699</v>
      </c>
      <c r="T11" s="17">
        <v>0.66784631641442305</v>
      </c>
      <c r="U11" s="17">
        <v>0.48849069715139498</v>
      </c>
      <c r="V11" s="17">
        <v>0.68944320049843499</v>
      </c>
      <c r="W11" s="17">
        <v>0.60222581047166102</v>
      </c>
      <c r="X11" s="17">
        <v>0.59911964161000997</v>
      </c>
      <c r="Y11" s="17">
        <v>0.60439545280126805</v>
      </c>
      <c r="Z11" s="17">
        <v>0.719555821359805</v>
      </c>
      <c r="AA11" s="17">
        <v>0.47328230495158302</v>
      </c>
      <c r="AB11" s="17">
        <v>0.58581281800796903</v>
      </c>
      <c r="AC11" s="17">
        <v>0.66185758509867099</v>
      </c>
      <c r="AD11" s="17"/>
      <c r="AE11" s="17">
        <v>0.63109438482887104</v>
      </c>
      <c r="AF11" s="17">
        <v>0.60558899362646601</v>
      </c>
    </row>
    <row r="12" spans="2:32" x14ac:dyDescent="0.5">
      <c r="B12" s="18" t="s">
        <v>266</v>
      </c>
      <c r="C12" s="17">
        <v>0.57744076950804901</v>
      </c>
      <c r="D12" s="17">
        <v>0.56943468655918195</v>
      </c>
      <c r="E12" s="17">
        <v>0.58352213134200304</v>
      </c>
      <c r="F12" s="17"/>
      <c r="G12" s="17">
        <v>0.58118913837253705</v>
      </c>
      <c r="H12" s="17">
        <v>0.53494045308266502</v>
      </c>
      <c r="I12" s="17">
        <v>0.53066473635919398</v>
      </c>
      <c r="J12" s="17">
        <v>0.55128640068363899</v>
      </c>
      <c r="K12" s="17">
        <v>0.63660347144918605</v>
      </c>
      <c r="L12" s="17">
        <v>0.60233741917592099</v>
      </c>
      <c r="M12" s="17"/>
      <c r="N12" s="17">
        <v>0.515427915018706</v>
      </c>
      <c r="O12" s="17">
        <v>0.66266518340783698</v>
      </c>
      <c r="P12" s="17">
        <v>0.58737634395180405</v>
      </c>
      <c r="Q12" s="17">
        <v>0.51028758107872696</v>
      </c>
      <c r="R12" s="17">
        <v>0.70700058049411396</v>
      </c>
      <c r="S12" s="17">
        <v>0.65008551859583097</v>
      </c>
      <c r="T12" s="17">
        <v>0.63965568411521101</v>
      </c>
      <c r="U12" s="17">
        <v>0.53635336736244499</v>
      </c>
      <c r="V12" s="17">
        <v>0.61404689870829299</v>
      </c>
      <c r="W12" s="17">
        <v>0.56678057156438499</v>
      </c>
      <c r="X12" s="17">
        <v>0.59338960154508003</v>
      </c>
      <c r="Y12" s="17">
        <v>0.70156177085027704</v>
      </c>
      <c r="Z12" s="17">
        <v>0.34621704554170102</v>
      </c>
      <c r="AA12" s="17">
        <v>0.51504066809329296</v>
      </c>
      <c r="AB12" s="17">
        <v>0.44044568129956801</v>
      </c>
      <c r="AC12" s="17">
        <v>0.73557606171544898</v>
      </c>
      <c r="AD12" s="17"/>
      <c r="AE12" s="17">
        <v>0.61341363692572204</v>
      </c>
      <c r="AF12" s="17">
        <v>0.56105138449824998</v>
      </c>
    </row>
    <row r="13" spans="2:32" x14ac:dyDescent="0.5">
      <c r="B13" s="18" t="s">
        <v>267</v>
      </c>
      <c r="C13" s="17">
        <v>0.54304927191282404</v>
      </c>
      <c r="D13" s="17">
        <v>0.53778056238946603</v>
      </c>
      <c r="E13" s="17">
        <v>0.54638946733409799</v>
      </c>
      <c r="F13" s="17"/>
      <c r="G13" s="17">
        <v>0.44397057850894101</v>
      </c>
      <c r="H13" s="17">
        <v>0.51357139027174104</v>
      </c>
      <c r="I13" s="17">
        <v>0.55209040118333896</v>
      </c>
      <c r="J13" s="17">
        <v>0.539693181315547</v>
      </c>
      <c r="K13" s="17">
        <v>0.53173513512821402</v>
      </c>
      <c r="L13" s="17">
        <v>0.59815280032003504</v>
      </c>
      <c r="M13" s="17"/>
      <c r="N13" s="17">
        <v>0.546479743554668</v>
      </c>
      <c r="O13" s="17">
        <v>0.53415833964432202</v>
      </c>
      <c r="P13" s="17">
        <v>0.50962177726110502</v>
      </c>
      <c r="Q13" s="17">
        <v>0.48809915788777303</v>
      </c>
      <c r="R13" s="17">
        <v>0.70700058049411396</v>
      </c>
      <c r="S13" s="17">
        <v>0.63097588056328002</v>
      </c>
      <c r="T13" s="17">
        <v>0.58335229580180903</v>
      </c>
      <c r="U13" s="17">
        <v>0.40834762473513497</v>
      </c>
      <c r="V13" s="17">
        <v>0.48472268582721101</v>
      </c>
      <c r="W13" s="17">
        <v>0.58366764541781102</v>
      </c>
      <c r="X13" s="17">
        <v>0.56603934452594196</v>
      </c>
      <c r="Y13" s="17">
        <v>0.47159876067780498</v>
      </c>
      <c r="Z13" s="17">
        <v>0.53428101212905499</v>
      </c>
      <c r="AA13" s="17">
        <v>0.513526996817113</v>
      </c>
      <c r="AB13" s="17">
        <v>0.45610873867052798</v>
      </c>
      <c r="AC13" s="17">
        <v>0.58565274779029097</v>
      </c>
      <c r="AD13" s="17"/>
      <c r="AE13" s="17">
        <v>0.61766167747984302</v>
      </c>
      <c r="AF13" s="17">
        <v>0.50905555583934903</v>
      </c>
    </row>
    <row r="14" spans="2:32" ht="28.7" x14ac:dyDescent="0.5">
      <c r="B14" s="18" t="s">
        <v>268</v>
      </c>
      <c r="C14" s="17">
        <v>0.51250567997887397</v>
      </c>
      <c r="D14" s="17">
        <v>0.49726311319184202</v>
      </c>
      <c r="E14" s="17">
        <v>0.52525684746086598</v>
      </c>
      <c r="F14" s="17"/>
      <c r="G14" s="17">
        <v>0.46180866358853501</v>
      </c>
      <c r="H14" s="17">
        <v>0.44886268336379198</v>
      </c>
      <c r="I14" s="17">
        <v>0.45355573924493697</v>
      </c>
      <c r="J14" s="17">
        <v>0.52586187848110699</v>
      </c>
      <c r="K14" s="17">
        <v>0.52664299457909103</v>
      </c>
      <c r="L14" s="17">
        <v>0.58114338473601601</v>
      </c>
      <c r="M14" s="17"/>
      <c r="N14" s="17">
        <v>0.463771224604202</v>
      </c>
      <c r="O14" s="17">
        <v>0.54217910634648903</v>
      </c>
      <c r="P14" s="17">
        <v>0.53200573625512004</v>
      </c>
      <c r="Q14" s="17">
        <v>0.49320271833625401</v>
      </c>
      <c r="R14" s="17">
        <v>0.72547136855156302</v>
      </c>
      <c r="S14" s="17">
        <v>0.58590597607890804</v>
      </c>
      <c r="T14" s="17">
        <v>0.50986783490671395</v>
      </c>
      <c r="U14" s="17">
        <v>0.35097543295919298</v>
      </c>
      <c r="V14" s="17">
        <v>0.54467037586122702</v>
      </c>
      <c r="W14" s="17">
        <v>0.50030095854503798</v>
      </c>
      <c r="X14" s="17">
        <v>0.57410549421147306</v>
      </c>
      <c r="Y14" s="17">
        <v>0.60439545280126805</v>
      </c>
      <c r="Z14" s="17">
        <v>0.53876261008966397</v>
      </c>
      <c r="AA14" s="17">
        <v>0.39099442429583298</v>
      </c>
      <c r="AB14" s="17">
        <v>0.54408755998254499</v>
      </c>
      <c r="AC14" s="17">
        <v>0.42442749639562999</v>
      </c>
      <c r="AD14" s="17"/>
      <c r="AE14" s="17">
        <v>0.53346813244769797</v>
      </c>
      <c r="AF14" s="17">
        <v>0.50295510119759002</v>
      </c>
    </row>
    <row r="15" spans="2:32" ht="28.7" x14ac:dyDescent="0.5">
      <c r="B15" s="18" t="s">
        <v>269</v>
      </c>
      <c r="C15" s="17">
        <v>0.38583802684768498</v>
      </c>
      <c r="D15" s="17">
        <v>0.42192320594591598</v>
      </c>
      <c r="E15" s="17">
        <v>0.34910783560589398</v>
      </c>
      <c r="F15" s="17"/>
      <c r="G15" s="17">
        <v>0.56121076930261704</v>
      </c>
      <c r="H15" s="17">
        <v>0.38584862320164198</v>
      </c>
      <c r="I15" s="17">
        <v>0.44552503835511098</v>
      </c>
      <c r="J15" s="17">
        <v>0.40958036632046901</v>
      </c>
      <c r="K15" s="17">
        <v>0.34597615573733398</v>
      </c>
      <c r="L15" s="17">
        <v>0.305789529255522</v>
      </c>
      <c r="M15" s="17"/>
      <c r="N15" s="17">
        <v>0.30580804071978401</v>
      </c>
      <c r="O15" s="17">
        <v>0.43514865401744102</v>
      </c>
      <c r="P15" s="17">
        <v>0.37107606178564401</v>
      </c>
      <c r="Q15" s="17">
        <v>0.44673774790454301</v>
      </c>
      <c r="R15" s="17">
        <v>0.51418301141452105</v>
      </c>
      <c r="S15" s="17">
        <v>0.45703299680756099</v>
      </c>
      <c r="T15" s="17">
        <v>0.42579500285480298</v>
      </c>
      <c r="U15" s="17">
        <v>0.307916133794713</v>
      </c>
      <c r="V15" s="17">
        <v>0.32048130991535001</v>
      </c>
      <c r="W15" s="17">
        <v>0.44756440530775299</v>
      </c>
      <c r="X15" s="17">
        <v>0.482865538052828</v>
      </c>
      <c r="Y15" s="17">
        <v>0.30466239468777201</v>
      </c>
      <c r="Z15" s="17">
        <v>0.30191482855170199</v>
      </c>
      <c r="AA15" s="17">
        <v>0.26781665610641298</v>
      </c>
      <c r="AB15" s="17">
        <v>0.21074990359412099</v>
      </c>
      <c r="AC15" s="17">
        <v>0.38899649331674602</v>
      </c>
      <c r="AD15" s="17"/>
      <c r="AE15" s="17">
        <v>0.42508087025790697</v>
      </c>
      <c r="AF15" s="17">
        <v>0.36795882744826902</v>
      </c>
    </row>
    <row r="16" spans="2:32" ht="43" x14ac:dyDescent="0.5">
      <c r="B16" s="18" t="s">
        <v>270</v>
      </c>
      <c r="C16" s="17">
        <v>0.26852539817954002</v>
      </c>
      <c r="D16" s="17">
        <v>0.285244904195395</v>
      </c>
      <c r="E16" s="17">
        <v>0.24985330893650301</v>
      </c>
      <c r="F16" s="17"/>
      <c r="G16" s="17">
        <v>0.486234744609571</v>
      </c>
      <c r="H16" s="17">
        <v>0.34429351410918801</v>
      </c>
      <c r="I16" s="17">
        <v>0.280402054824341</v>
      </c>
      <c r="J16" s="17">
        <v>0.25467769442814697</v>
      </c>
      <c r="K16" s="17">
        <v>0.21112462146387501</v>
      </c>
      <c r="L16" s="17">
        <v>0.193685858237654</v>
      </c>
      <c r="M16" s="17"/>
      <c r="N16" s="17">
        <v>0.19992427289077799</v>
      </c>
      <c r="O16" s="17">
        <v>0.29007076632744899</v>
      </c>
      <c r="P16" s="17">
        <v>0.27702794117505097</v>
      </c>
      <c r="Q16" s="17">
        <v>0.32005427000951298</v>
      </c>
      <c r="R16" s="17">
        <v>0.30799317994382103</v>
      </c>
      <c r="S16" s="17">
        <v>0.30072701200226798</v>
      </c>
      <c r="T16" s="17">
        <v>0.25963158722607899</v>
      </c>
      <c r="U16" s="17">
        <v>0.186284225062712</v>
      </c>
      <c r="V16" s="17">
        <v>0.27807786574693999</v>
      </c>
      <c r="W16" s="17">
        <v>0.28546848984342199</v>
      </c>
      <c r="X16" s="17">
        <v>0.41494059802250599</v>
      </c>
      <c r="Y16" s="17">
        <v>0.24157219671171901</v>
      </c>
      <c r="Z16" s="17">
        <v>0.20156035482708001</v>
      </c>
      <c r="AA16" s="17">
        <v>0.23980819660458</v>
      </c>
      <c r="AB16" s="17">
        <v>0.27614139920235098</v>
      </c>
      <c r="AC16" s="17">
        <v>0.16938301652356</v>
      </c>
      <c r="AD16" s="17"/>
      <c r="AE16" s="17">
        <v>0.28107002388603702</v>
      </c>
      <c r="AF16" s="17">
        <v>0.26281001557963701</v>
      </c>
    </row>
    <row r="17" spans="2:32" x14ac:dyDescent="0.5">
      <c r="B17" s="18" t="s">
        <v>271</v>
      </c>
      <c r="C17" s="17">
        <v>0.21434560522478399</v>
      </c>
      <c r="D17" s="17">
        <v>0.18440791943659901</v>
      </c>
      <c r="E17" s="17">
        <v>0.241790418977297</v>
      </c>
      <c r="F17" s="17"/>
      <c r="G17" s="17">
        <v>0.37564280152199098</v>
      </c>
      <c r="H17" s="17">
        <v>0.16560664386160701</v>
      </c>
      <c r="I17" s="17">
        <v>0.19963196931744101</v>
      </c>
      <c r="J17" s="17">
        <v>0.16268821243420301</v>
      </c>
      <c r="K17" s="17">
        <v>0.15568743096149301</v>
      </c>
      <c r="L17" s="17">
        <v>0.26952481779396198</v>
      </c>
      <c r="M17" s="17"/>
      <c r="N17" s="17">
        <v>0.14153158320485601</v>
      </c>
      <c r="O17" s="17">
        <v>0.25983051058141199</v>
      </c>
      <c r="P17" s="17">
        <v>0.17397584998299001</v>
      </c>
      <c r="Q17" s="17">
        <v>0.23322778108516001</v>
      </c>
      <c r="R17" s="17">
        <v>0.28952239188637202</v>
      </c>
      <c r="S17" s="17">
        <v>0.11752962518754</v>
      </c>
      <c r="T17" s="17">
        <v>0.15559648544110499</v>
      </c>
      <c r="U17" s="17">
        <v>9.2410584640853305E-2</v>
      </c>
      <c r="V17" s="17">
        <v>0.19580867761093301</v>
      </c>
      <c r="W17" s="17">
        <v>0.23840226837777101</v>
      </c>
      <c r="X17" s="17">
        <v>0.30506432262696997</v>
      </c>
      <c r="Y17" s="17">
        <v>0.40144841434726097</v>
      </c>
      <c r="Z17" s="17">
        <v>0.23120896963516699</v>
      </c>
      <c r="AA17" s="17">
        <v>0.26542989831944902</v>
      </c>
      <c r="AB17" s="17">
        <v>0.141323719508851</v>
      </c>
      <c r="AC17" s="17">
        <v>0.30584489733054498</v>
      </c>
      <c r="AD17" s="17"/>
      <c r="AE17" s="17">
        <v>0.176405703370243</v>
      </c>
      <c r="AF17" s="17">
        <v>0.231631179141045</v>
      </c>
    </row>
    <row r="18" spans="2:32" x14ac:dyDescent="0.5">
      <c r="B18" s="18" t="s">
        <v>168</v>
      </c>
      <c r="C18" s="17">
        <v>0.15124631996017199</v>
      </c>
      <c r="D18" s="17">
        <v>0.123843091567508</v>
      </c>
      <c r="E18" s="17">
        <v>0.177973208483338</v>
      </c>
      <c r="F18" s="17"/>
      <c r="G18" s="17">
        <v>5.08104502270499E-2</v>
      </c>
      <c r="H18" s="17">
        <v>8.3694356941380402E-2</v>
      </c>
      <c r="I18" s="17">
        <v>0.14302994263344301</v>
      </c>
      <c r="J18" s="17">
        <v>0.14857849590355801</v>
      </c>
      <c r="K18" s="17">
        <v>0.175817907085353</v>
      </c>
      <c r="L18" s="17">
        <v>0.21301884252844699</v>
      </c>
      <c r="M18" s="17"/>
      <c r="N18" s="17">
        <v>0.20171864110569601</v>
      </c>
      <c r="O18" s="17">
        <v>8.9569880264606397E-2</v>
      </c>
      <c r="P18" s="17">
        <v>0.17425838326246801</v>
      </c>
      <c r="Q18" s="17">
        <v>0.15921445119957001</v>
      </c>
      <c r="R18" s="17">
        <v>0.183466648278727</v>
      </c>
      <c r="S18" s="17">
        <v>0.14999972160059299</v>
      </c>
      <c r="T18" s="17">
        <v>0.115764526334294</v>
      </c>
      <c r="U18" s="17">
        <v>0.32260401080676998</v>
      </c>
      <c r="V18" s="17">
        <v>0.17508145034676001</v>
      </c>
      <c r="W18" s="17">
        <v>0.15201056393645501</v>
      </c>
      <c r="X18" s="17">
        <v>9.4234351509496703E-2</v>
      </c>
      <c r="Y18" s="17">
        <v>7.6046713212655506E-2</v>
      </c>
      <c r="Z18" s="17">
        <v>0.17762711692119601</v>
      </c>
      <c r="AA18" s="17">
        <v>0.187961354825053</v>
      </c>
      <c r="AB18" s="17">
        <v>0.142148814071443</v>
      </c>
      <c r="AC18" s="17">
        <v>0.161047391917576</v>
      </c>
      <c r="AD18" s="17"/>
      <c r="AE18" s="17">
        <v>9.7438466925737599E-2</v>
      </c>
      <c r="AF18" s="17">
        <v>0.175761397106865</v>
      </c>
    </row>
    <row r="19" spans="2:32" ht="28.7" x14ac:dyDescent="0.5">
      <c r="B19" s="18" t="s">
        <v>272</v>
      </c>
      <c r="C19" s="17">
        <v>0.11584460633386499</v>
      </c>
      <c r="D19" s="17">
        <v>0.116787458473135</v>
      </c>
      <c r="E19" s="17">
        <v>0.113437239127001</v>
      </c>
      <c r="F19" s="17"/>
      <c r="G19" s="17">
        <v>0.122886097089388</v>
      </c>
      <c r="H19" s="17">
        <v>7.0713345448012305E-2</v>
      </c>
      <c r="I19" s="17">
        <v>0.14532132366786801</v>
      </c>
      <c r="J19" s="17">
        <v>8.9729552373555205E-2</v>
      </c>
      <c r="K19" s="17">
        <v>7.18957490104499E-2</v>
      </c>
      <c r="L19" s="17">
        <v>0.16961925149815199</v>
      </c>
      <c r="M19" s="17"/>
      <c r="N19" s="17">
        <v>9.9545288652056599E-2</v>
      </c>
      <c r="O19" s="17">
        <v>0.14610768961412701</v>
      </c>
      <c r="P19" s="17">
        <v>0.14917636559981101</v>
      </c>
      <c r="Q19" s="17">
        <v>0.12506687501019201</v>
      </c>
      <c r="R19" s="17">
        <v>9.6704822806779306E-2</v>
      </c>
      <c r="S19" s="17">
        <v>0.15417457909473101</v>
      </c>
      <c r="T19" s="17">
        <v>8.0655451215276203E-2</v>
      </c>
      <c r="U19" s="17">
        <v>4.3686149282720299E-2</v>
      </c>
      <c r="V19" s="17">
        <v>6.1966747398810001E-2</v>
      </c>
      <c r="W19" s="17">
        <v>0.14630719472696299</v>
      </c>
      <c r="X19" s="17">
        <v>9.3054606253553898E-2</v>
      </c>
      <c r="Y19" s="17">
        <v>0.16326963144239501</v>
      </c>
      <c r="Z19" s="17">
        <v>0.107544601239609</v>
      </c>
      <c r="AA19" s="17">
        <v>6.40713739623852E-2</v>
      </c>
      <c r="AB19" s="17">
        <v>3.5200237308384799E-2</v>
      </c>
      <c r="AC19" s="17">
        <v>0.22071468242603501</v>
      </c>
      <c r="AD19" s="17"/>
      <c r="AE19" s="17">
        <v>9.99033534894712E-2</v>
      </c>
      <c r="AF19" s="17">
        <v>0.12310750610139801</v>
      </c>
    </row>
    <row r="20" spans="2:32" x14ac:dyDescent="0.5">
      <c r="B20" s="18" t="s">
        <v>75</v>
      </c>
      <c r="C20" s="19">
        <v>7.76644103391326E-3</v>
      </c>
      <c r="D20" s="19">
        <v>1.00882933282334E-2</v>
      </c>
      <c r="E20" s="19">
        <v>5.5780526590846298E-3</v>
      </c>
      <c r="F20" s="19"/>
      <c r="G20" s="19">
        <v>0</v>
      </c>
      <c r="H20" s="19">
        <v>6.09465741529006E-3</v>
      </c>
      <c r="I20" s="19">
        <v>7.58836373960055E-3</v>
      </c>
      <c r="J20" s="19">
        <v>5.7045071026919801E-3</v>
      </c>
      <c r="K20" s="19">
        <v>1.5619284362791599E-2</v>
      </c>
      <c r="L20" s="19">
        <v>7.2826454470033501E-3</v>
      </c>
      <c r="M20" s="19"/>
      <c r="N20" s="19">
        <v>1.4863974331151501E-2</v>
      </c>
      <c r="O20" s="19">
        <v>5.6600537982950897E-3</v>
      </c>
      <c r="P20" s="19">
        <v>0</v>
      </c>
      <c r="Q20" s="19">
        <v>0</v>
      </c>
      <c r="R20" s="19">
        <v>0</v>
      </c>
      <c r="S20" s="19">
        <v>0</v>
      </c>
      <c r="T20" s="19">
        <v>3.5898910163042301E-2</v>
      </c>
      <c r="U20" s="19">
        <v>0</v>
      </c>
      <c r="V20" s="19">
        <v>0</v>
      </c>
      <c r="W20" s="19">
        <v>9.9649724472752402E-3</v>
      </c>
      <c r="X20" s="19">
        <v>0</v>
      </c>
      <c r="Y20" s="19">
        <v>0</v>
      </c>
      <c r="Z20" s="19">
        <v>0</v>
      </c>
      <c r="AA20" s="19">
        <v>0</v>
      </c>
      <c r="AB20" s="19">
        <v>0</v>
      </c>
      <c r="AC20" s="19">
        <v>0</v>
      </c>
      <c r="AD20" s="19"/>
      <c r="AE20" s="19">
        <v>1.26953652204785E-2</v>
      </c>
      <c r="AF20" s="19">
        <v>5.5208030857401601E-3</v>
      </c>
    </row>
    <row r="21" spans="2:32" x14ac:dyDescent="0.5">
      <c r="B21" s="16"/>
    </row>
    <row r="22" spans="2:32" x14ac:dyDescent="0.5">
      <c r="B22" t="s">
        <v>58</v>
      </c>
    </row>
    <row r="23" spans="2:32" x14ac:dyDescent="0.5">
      <c r="B23" t="s">
        <v>59</v>
      </c>
    </row>
    <row r="25" spans="2:32" x14ac:dyDescent="0.5">
      <c r="B25"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AF25"/>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274</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272</v>
      </c>
      <c r="C9" s="17">
        <v>0.45514010807466998</v>
      </c>
      <c r="D9" s="17">
        <v>0.47972167385264203</v>
      </c>
      <c r="E9" s="17">
        <v>0.43158681539687099</v>
      </c>
      <c r="F9" s="17"/>
      <c r="G9" s="17">
        <v>0.57087643364943097</v>
      </c>
      <c r="H9" s="17">
        <v>0.58970458466975095</v>
      </c>
      <c r="I9" s="17">
        <v>0.45643441242688998</v>
      </c>
      <c r="J9" s="17">
        <v>0.50923709651278004</v>
      </c>
      <c r="K9" s="17">
        <v>0.44809583406369502</v>
      </c>
      <c r="L9" s="17">
        <v>0.30920754517631799</v>
      </c>
      <c r="M9" s="17"/>
      <c r="N9" s="17">
        <v>0.42947731595369798</v>
      </c>
      <c r="O9" s="17">
        <v>0.469300960023326</v>
      </c>
      <c r="P9" s="17">
        <v>0.37003852095838302</v>
      </c>
      <c r="Q9" s="17">
        <v>0.54017456347550696</v>
      </c>
      <c r="R9" s="17">
        <v>0.49646282876241299</v>
      </c>
      <c r="S9" s="17">
        <v>0.39851197762754698</v>
      </c>
      <c r="T9" s="17">
        <v>0.44733972635677899</v>
      </c>
      <c r="U9" s="17">
        <v>0.35663369617583501</v>
      </c>
      <c r="V9" s="17">
        <v>0.42359459553293499</v>
      </c>
      <c r="W9" s="17">
        <v>0.47412422490003697</v>
      </c>
      <c r="X9" s="17">
        <v>0.439181575501153</v>
      </c>
      <c r="Y9" s="17">
        <v>0.45070211419459899</v>
      </c>
      <c r="Z9" s="17">
        <v>0.476896976054976</v>
      </c>
      <c r="AA9" s="17">
        <v>0.40626073576594102</v>
      </c>
      <c r="AB9" s="17">
        <v>0.57232265745910804</v>
      </c>
      <c r="AC9" s="17">
        <v>0.51822033390279199</v>
      </c>
      <c r="AD9" s="17"/>
      <c r="AE9" s="17">
        <v>0.50918390096666899</v>
      </c>
      <c r="AF9" s="17">
        <v>0.43051753576725299</v>
      </c>
    </row>
    <row r="10" spans="2:32" x14ac:dyDescent="0.5">
      <c r="B10" s="18" t="s">
        <v>271</v>
      </c>
      <c r="C10" s="17">
        <v>0.29720356725946501</v>
      </c>
      <c r="D10" s="17">
        <v>0.33522648298776903</v>
      </c>
      <c r="E10" s="17">
        <v>0.26023076808657303</v>
      </c>
      <c r="F10" s="17"/>
      <c r="G10" s="17">
        <v>0.30482872648561399</v>
      </c>
      <c r="H10" s="17">
        <v>0.43411026631475502</v>
      </c>
      <c r="I10" s="17">
        <v>0.29406577176856702</v>
      </c>
      <c r="J10" s="17">
        <v>0.32216997805742498</v>
      </c>
      <c r="K10" s="17">
        <v>0.29392655965028702</v>
      </c>
      <c r="L10" s="17">
        <v>0.20454487683193501</v>
      </c>
      <c r="M10" s="17"/>
      <c r="N10" s="17">
        <v>0.33616566892509198</v>
      </c>
      <c r="O10" s="17">
        <v>0.29928894199712403</v>
      </c>
      <c r="P10" s="17">
        <v>0.300116533188238</v>
      </c>
      <c r="Q10" s="17">
        <v>0.25638008096204801</v>
      </c>
      <c r="R10" s="17">
        <v>0.30794541738058301</v>
      </c>
      <c r="S10" s="17">
        <v>0.308077194577002</v>
      </c>
      <c r="T10" s="17">
        <v>0.31149199423187501</v>
      </c>
      <c r="U10" s="17">
        <v>0.30562896540199103</v>
      </c>
      <c r="V10" s="17">
        <v>0.196353128409128</v>
      </c>
      <c r="W10" s="17">
        <v>0.31914848423180803</v>
      </c>
      <c r="X10" s="17">
        <v>0.28921598275263199</v>
      </c>
      <c r="Y10" s="17">
        <v>0.21401984292898299</v>
      </c>
      <c r="Z10" s="17">
        <v>0.219517443294105</v>
      </c>
      <c r="AA10" s="17">
        <v>0.41634641771952802</v>
      </c>
      <c r="AB10" s="17">
        <v>0.28280986924798202</v>
      </c>
      <c r="AC10" s="17">
        <v>0.35528270640954501</v>
      </c>
      <c r="AD10" s="17"/>
      <c r="AE10" s="17">
        <v>0.36798528825541998</v>
      </c>
      <c r="AF10" s="17">
        <v>0.26495512668925603</v>
      </c>
    </row>
    <row r="11" spans="2:32" ht="43" x14ac:dyDescent="0.5">
      <c r="B11" s="18" t="s">
        <v>270</v>
      </c>
      <c r="C11" s="17">
        <v>0.287676071928536</v>
      </c>
      <c r="D11" s="17">
        <v>0.28655798960715201</v>
      </c>
      <c r="E11" s="17">
        <v>0.28980822308320803</v>
      </c>
      <c r="F11" s="17"/>
      <c r="G11" s="17">
        <v>0.16954912077293799</v>
      </c>
      <c r="H11" s="17">
        <v>0.25518374806155503</v>
      </c>
      <c r="I11" s="17">
        <v>0.27207629952281798</v>
      </c>
      <c r="J11" s="17">
        <v>0.253445463531353</v>
      </c>
      <c r="K11" s="17">
        <v>0.33681335303582299</v>
      </c>
      <c r="L11" s="17">
        <v>0.34228924594684501</v>
      </c>
      <c r="M11" s="17"/>
      <c r="N11" s="17">
        <v>0.24581443861279401</v>
      </c>
      <c r="O11" s="17">
        <v>0.28377207174663899</v>
      </c>
      <c r="P11" s="17">
        <v>0.19187391785555699</v>
      </c>
      <c r="Q11" s="17">
        <v>0.33825011394881899</v>
      </c>
      <c r="R11" s="17">
        <v>8.6761825471947801E-2</v>
      </c>
      <c r="S11" s="17">
        <v>0.36077511962040698</v>
      </c>
      <c r="T11" s="17">
        <v>0.27732077511308201</v>
      </c>
      <c r="U11" s="17">
        <v>0.272899622806345</v>
      </c>
      <c r="V11" s="17">
        <v>0.32468408723116299</v>
      </c>
      <c r="W11" s="17">
        <v>0.31155869517715301</v>
      </c>
      <c r="X11" s="17">
        <v>0.25613411413163401</v>
      </c>
      <c r="Y11" s="17">
        <v>0.52781235752434097</v>
      </c>
      <c r="Z11" s="17">
        <v>0.32056011707290999</v>
      </c>
      <c r="AA11" s="17">
        <v>0.252299236917985</v>
      </c>
      <c r="AB11" s="17">
        <v>0.24340830025726001</v>
      </c>
      <c r="AC11" s="17">
        <v>0.319006584426899</v>
      </c>
      <c r="AD11" s="17"/>
      <c r="AE11" s="17">
        <v>0.27106624515578098</v>
      </c>
      <c r="AF11" s="17">
        <v>0.29524357670273099</v>
      </c>
    </row>
    <row r="12" spans="2:32" x14ac:dyDescent="0.5">
      <c r="B12" s="18" t="s">
        <v>168</v>
      </c>
      <c r="C12" s="17">
        <v>0.28071316342473901</v>
      </c>
      <c r="D12" s="17">
        <v>0.23871896845490001</v>
      </c>
      <c r="E12" s="17">
        <v>0.31991626881541202</v>
      </c>
      <c r="F12" s="17"/>
      <c r="G12" s="17">
        <v>0.19203140214768999</v>
      </c>
      <c r="H12" s="17">
        <v>0.183739921854598</v>
      </c>
      <c r="I12" s="17">
        <v>0.23932464663032499</v>
      </c>
      <c r="J12" s="17">
        <v>0.27343416652702401</v>
      </c>
      <c r="K12" s="17">
        <v>0.30472173874791803</v>
      </c>
      <c r="L12" s="17">
        <v>0.37743166587259203</v>
      </c>
      <c r="M12" s="17"/>
      <c r="N12" s="17">
        <v>0.30431093610641202</v>
      </c>
      <c r="O12" s="17">
        <v>0.26991069676919399</v>
      </c>
      <c r="P12" s="17">
        <v>0.38965738253566301</v>
      </c>
      <c r="Q12" s="17">
        <v>0.216172565057002</v>
      </c>
      <c r="R12" s="17">
        <v>0.50353717123758701</v>
      </c>
      <c r="S12" s="17">
        <v>0.29533244796859398</v>
      </c>
      <c r="T12" s="17">
        <v>0.30764157264872299</v>
      </c>
      <c r="U12" s="17">
        <v>0.36629016008949</v>
      </c>
      <c r="V12" s="17">
        <v>0.32093072059640598</v>
      </c>
      <c r="W12" s="17">
        <v>0.28027792007813901</v>
      </c>
      <c r="X12" s="17">
        <v>0.24947494950482199</v>
      </c>
      <c r="Y12" s="17">
        <v>7.7135279513100702E-2</v>
      </c>
      <c r="Z12" s="17">
        <v>0.24748880552733299</v>
      </c>
      <c r="AA12" s="17">
        <v>0.22427137065397701</v>
      </c>
      <c r="AB12" s="17">
        <v>0.15022307841455099</v>
      </c>
      <c r="AC12" s="17">
        <v>0.19532377095258999</v>
      </c>
      <c r="AD12" s="17"/>
      <c r="AE12" s="17">
        <v>0.21875413939848601</v>
      </c>
      <c r="AF12" s="17">
        <v>0.30894194729696201</v>
      </c>
    </row>
    <row r="13" spans="2:32" ht="28.7" x14ac:dyDescent="0.5">
      <c r="B13" s="18" t="s">
        <v>269</v>
      </c>
      <c r="C13" s="17">
        <v>0.127675063271185</v>
      </c>
      <c r="D13" s="17">
        <v>0.13902459748194401</v>
      </c>
      <c r="E13" s="17">
        <v>0.11730988258276</v>
      </c>
      <c r="F13" s="17"/>
      <c r="G13" s="17">
        <v>5.7449968054461897E-2</v>
      </c>
      <c r="H13" s="17">
        <v>9.5635085838461295E-2</v>
      </c>
      <c r="I13" s="17">
        <v>9.7029246539549099E-2</v>
      </c>
      <c r="J13" s="17">
        <v>0.15330928316497699</v>
      </c>
      <c r="K13" s="17">
        <v>0.142290787834427</v>
      </c>
      <c r="L13" s="17">
        <v>0.16072168252814201</v>
      </c>
      <c r="M13" s="17"/>
      <c r="N13" s="17">
        <v>0.11683986751969</v>
      </c>
      <c r="O13" s="17">
        <v>0.14485141708858301</v>
      </c>
      <c r="P13" s="17">
        <v>5.4276773682066001E-2</v>
      </c>
      <c r="Q13" s="17">
        <v>6.1959445223727899E-2</v>
      </c>
      <c r="R13" s="17">
        <v>8.6761825471947801E-2</v>
      </c>
      <c r="S13" s="17">
        <v>3.9157380857525501E-2</v>
      </c>
      <c r="T13" s="17">
        <v>9.7286051928380204E-2</v>
      </c>
      <c r="U13" s="17">
        <v>4.3686149282720299E-2</v>
      </c>
      <c r="V13" s="17">
        <v>0.160210316410972</v>
      </c>
      <c r="W13" s="17">
        <v>0.113938379771584</v>
      </c>
      <c r="X13" s="17">
        <v>0.13612432273403199</v>
      </c>
      <c r="Y13" s="17">
        <v>0.30015419485827799</v>
      </c>
      <c r="Z13" s="17">
        <v>0.20294512122907901</v>
      </c>
      <c r="AA13" s="17">
        <v>0.22287733584755401</v>
      </c>
      <c r="AB13" s="17">
        <v>0.13742890861248999</v>
      </c>
      <c r="AC13" s="17">
        <v>0.16491190814392401</v>
      </c>
      <c r="AD13" s="17"/>
      <c r="AE13" s="17">
        <v>0.123664559844554</v>
      </c>
      <c r="AF13" s="17">
        <v>0.12950226497793199</v>
      </c>
    </row>
    <row r="14" spans="2:32" x14ac:dyDescent="0.5">
      <c r="B14" s="18" t="s">
        <v>267</v>
      </c>
      <c r="C14" s="17">
        <v>6.9007420250032106E-2</v>
      </c>
      <c r="D14" s="17">
        <v>0.100180555986128</v>
      </c>
      <c r="E14" s="17">
        <v>3.9495676904935599E-2</v>
      </c>
      <c r="F14" s="17"/>
      <c r="G14" s="17">
        <v>0.122033366754983</v>
      </c>
      <c r="H14" s="17">
        <v>8.9720135021391798E-2</v>
      </c>
      <c r="I14" s="17">
        <v>8.3563826666912297E-2</v>
      </c>
      <c r="J14" s="17">
        <v>6.6122075416320605E-2</v>
      </c>
      <c r="K14" s="17">
        <v>6.61886458685398E-2</v>
      </c>
      <c r="L14" s="17">
        <v>3.4831353552274298E-2</v>
      </c>
      <c r="M14" s="17"/>
      <c r="N14" s="17">
        <v>3.7943672570859503E-2</v>
      </c>
      <c r="O14" s="17">
        <v>9.6909510544710503E-2</v>
      </c>
      <c r="P14" s="17">
        <v>9.8894607233146095E-2</v>
      </c>
      <c r="Q14" s="17">
        <v>2.64364429030997E-2</v>
      </c>
      <c r="R14" s="17">
        <v>0</v>
      </c>
      <c r="S14" s="17">
        <v>7.4487738211166707E-2</v>
      </c>
      <c r="T14" s="17">
        <v>4.9986917833284898E-2</v>
      </c>
      <c r="U14" s="17">
        <v>0.17510708095136601</v>
      </c>
      <c r="V14" s="17">
        <v>5.9083168992041503E-2</v>
      </c>
      <c r="W14" s="17">
        <v>7.1938358928616594E-2</v>
      </c>
      <c r="X14" s="17">
        <v>5.4314903538568403E-2</v>
      </c>
      <c r="Y14" s="17">
        <v>0.137973129716328</v>
      </c>
      <c r="Z14" s="17">
        <v>8.4046109253721996E-2</v>
      </c>
      <c r="AA14" s="17">
        <v>3.08808445256065E-2</v>
      </c>
      <c r="AB14" s="17">
        <v>3.5200237308384799E-2</v>
      </c>
      <c r="AC14" s="17">
        <v>0.116250982414803</v>
      </c>
      <c r="AD14" s="17"/>
      <c r="AE14" s="17">
        <v>6.30311614077146E-2</v>
      </c>
      <c r="AF14" s="17">
        <v>7.1730228135978805E-2</v>
      </c>
    </row>
    <row r="15" spans="2:32" ht="28.7" x14ac:dyDescent="0.5">
      <c r="B15" s="18" t="s">
        <v>268</v>
      </c>
      <c r="C15" s="17">
        <v>5.67160721834849E-2</v>
      </c>
      <c r="D15" s="17">
        <v>7.5300290819197799E-2</v>
      </c>
      <c r="E15" s="17">
        <v>3.91799498706836E-2</v>
      </c>
      <c r="F15" s="17"/>
      <c r="G15" s="17">
        <v>0.11770209357179499</v>
      </c>
      <c r="H15" s="17">
        <v>6.0693719516359199E-2</v>
      </c>
      <c r="I15" s="17">
        <v>8.1634629922128804E-2</v>
      </c>
      <c r="J15" s="17">
        <v>7.0884913292339202E-2</v>
      </c>
      <c r="K15" s="17">
        <v>5.3177969163702897E-2</v>
      </c>
      <c r="L15" s="17">
        <v>1.3358559932639499E-2</v>
      </c>
      <c r="M15" s="17"/>
      <c r="N15" s="17">
        <v>5.4658700258458197E-2</v>
      </c>
      <c r="O15" s="17">
        <v>5.8365131497164803E-2</v>
      </c>
      <c r="P15" s="17">
        <v>2.07013502758608E-2</v>
      </c>
      <c r="Q15" s="17">
        <v>0.122204739947153</v>
      </c>
      <c r="R15" s="17">
        <v>0</v>
      </c>
      <c r="S15" s="17">
        <v>4.1651652734851601E-2</v>
      </c>
      <c r="T15" s="17">
        <v>2.9018476276640601E-2</v>
      </c>
      <c r="U15" s="17">
        <v>4.8724435358132902E-2</v>
      </c>
      <c r="V15" s="17">
        <v>1.4378803697125899E-2</v>
      </c>
      <c r="W15" s="17">
        <v>4.7342511627269601E-2</v>
      </c>
      <c r="X15" s="17">
        <v>0.13355843264101</v>
      </c>
      <c r="Y15" s="17">
        <v>0.23342348205678301</v>
      </c>
      <c r="Z15" s="17">
        <v>8.7578294831473599E-2</v>
      </c>
      <c r="AA15" s="17">
        <v>3.4849368848658101E-2</v>
      </c>
      <c r="AB15" s="17">
        <v>4.5940323891943302E-2</v>
      </c>
      <c r="AC15" s="17">
        <v>0.145613718866338</v>
      </c>
      <c r="AD15" s="17"/>
      <c r="AE15" s="17">
        <v>7.8486556208693201E-2</v>
      </c>
      <c r="AF15" s="17">
        <v>4.6797350931825299E-2</v>
      </c>
    </row>
    <row r="16" spans="2:32" x14ac:dyDescent="0.5">
      <c r="B16" s="18" t="s">
        <v>265</v>
      </c>
      <c r="C16" s="17">
        <v>4.3954125949435902E-2</v>
      </c>
      <c r="D16" s="17">
        <v>5.0441704010860802E-2</v>
      </c>
      <c r="E16" s="17">
        <v>3.7921810542901099E-2</v>
      </c>
      <c r="F16" s="17"/>
      <c r="G16" s="17">
        <v>0.12488189332220399</v>
      </c>
      <c r="H16" s="17">
        <v>6.38021406366924E-2</v>
      </c>
      <c r="I16" s="17">
        <v>4.66653030328643E-2</v>
      </c>
      <c r="J16" s="17">
        <v>5.4708460479951301E-2</v>
      </c>
      <c r="K16" s="17">
        <v>2.0790507102077901E-2</v>
      </c>
      <c r="L16" s="17">
        <v>1.31261732583521E-2</v>
      </c>
      <c r="M16" s="17"/>
      <c r="N16" s="17">
        <v>4.0135514190546999E-2</v>
      </c>
      <c r="O16" s="17">
        <v>6.7692050605777002E-2</v>
      </c>
      <c r="P16" s="17">
        <v>4.4364084245101E-2</v>
      </c>
      <c r="Q16" s="17">
        <v>0.11602580171530399</v>
      </c>
      <c r="R16" s="17">
        <v>0</v>
      </c>
      <c r="S16" s="17">
        <v>0</v>
      </c>
      <c r="T16" s="17">
        <v>3.77285119061316E-2</v>
      </c>
      <c r="U16" s="17">
        <v>0</v>
      </c>
      <c r="V16" s="17">
        <v>4.4234562005730498E-2</v>
      </c>
      <c r="W16" s="17">
        <v>2.9496009055222101E-2</v>
      </c>
      <c r="X16" s="17">
        <v>3.4895857550915101E-2</v>
      </c>
      <c r="Y16" s="17">
        <v>0.23342348205678301</v>
      </c>
      <c r="Z16" s="17">
        <v>1.9581712275490101E-2</v>
      </c>
      <c r="AA16" s="17">
        <v>6.74120261594469E-2</v>
      </c>
      <c r="AB16" s="17">
        <v>0</v>
      </c>
      <c r="AC16" s="17">
        <v>6.6918820550231503E-2</v>
      </c>
      <c r="AD16" s="17"/>
      <c r="AE16" s="17">
        <v>5.4206956372792998E-2</v>
      </c>
      <c r="AF16" s="17">
        <v>3.9282894621181397E-2</v>
      </c>
    </row>
    <row r="17" spans="2:32" x14ac:dyDescent="0.5">
      <c r="B17" s="18" t="s">
        <v>264</v>
      </c>
      <c r="C17" s="17">
        <v>4.0631373262230902E-2</v>
      </c>
      <c r="D17" s="17">
        <v>5.7586815321995798E-2</v>
      </c>
      <c r="E17" s="17">
        <v>2.4591043901910699E-2</v>
      </c>
      <c r="F17" s="17"/>
      <c r="G17" s="17">
        <v>5.5210714297723201E-2</v>
      </c>
      <c r="H17" s="17">
        <v>6.3436881013387E-2</v>
      </c>
      <c r="I17" s="17">
        <v>5.4718040765895003E-2</v>
      </c>
      <c r="J17" s="17">
        <v>3.4222255725224297E-2</v>
      </c>
      <c r="K17" s="17">
        <v>1.7669407324562E-2</v>
      </c>
      <c r="L17" s="17">
        <v>3.4673858603407597E-2</v>
      </c>
      <c r="M17" s="17"/>
      <c r="N17" s="17">
        <v>4.872790820661E-2</v>
      </c>
      <c r="O17" s="17">
        <v>5.2950632543409301E-2</v>
      </c>
      <c r="P17" s="17">
        <v>5.9033911648529898E-2</v>
      </c>
      <c r="Q17" s="17">
        <v>0.13652508840344699</v>
      </c>
      <c r="R17" s="17">
        <v>0</v>
      </c>
      <c r="S17" s="17">
        <v>0</v>
      </c>
      <c r="T17" s="17">
        <v>2.5341649461642302E-2</v>
      </c>
      <c r="U17" s="17">
        <v>4.8724435358132902E-2</v>
      </c>
      <c r="V17" s="17">
        <v>3.70592143142413E-2</v>
      </c>
      <c r="W17" s="17">
        <v>2.18486670655464E-2</v>
      </c>
      <c r="X17" s="17">
        <v>1.6045859412473201E-2</v>
      </c>
      <c r="Y17" s="17">
        <v>0</v>
      </c>
      <c r="Z17" s="17">
        <v>4.9741773195554201E-2</v>
      </c>
      <c r="AA17" s="17">
        <v>6.40713739623852E-2</v>
      </c>
      <c r="AB17" s="17">
        <v>3.4215648351725303E-2</v>
      </c>
      <c r="AC17" s="17">
        <v>7.0195423418484795E-2</v>
      </c>
      <c r="AD17" s="17"/>
      <c r="AE17" s="17">
        <v>4.36778453829769E-2</v>
      </c>
      <c r="AF17" s="17">
        <v>3.9243388147538798E-2</v>
      </c>
    </row>
    <row r="18" spans="2:32" x14ac:dyDescent="0.5">
      <c r="B18" s="18" t="s">
        <v>266</v>
      </c>
      <c r="C18" s="17">
        <v>3.7872793899070202E-2</v>
      </c>
      <c r="D18" s="17">
        <v>5.30437238285527E-2</v>
      </c>
      <c r="E18" s="17">
        <v>2.3526279873168701E-2</v>
      </c>
      <c r="F18" s="17"/>
      <c r="G18" s="17">
        <v>7.1527845249482802E-2</v>
      </c>
      <c r="H18" s="17">
        <v>3.9195099986461E-2</v>
      </c>
      <c r="I18" s="17">
        <v>4.7286086801410901E-2</v>
      </c>
      <c r="J18" s="17">
        <v>4.44461516596499E-2</v>
      </c>
      <c r="K18" s="17">
        <v>4.6809373606673102E-2</v>
      </c>
      <c r="L18" s="17">
        <v>1.0119278986608801E-2</v>
      </c>
      <c r="M18" s="17"/>
      <c r="N18" s="17">
        <v>5.1273936204570901E-2</v>
      </c>
      <c r="O18" s="17">
        <v>3.3295849436009703E-2</v>
      </c>
      <c r="P18" s="17">
        <v>1.8187446724955598E-2</v>
      </c>
      <c r="Q18" s="17">
        <v>3.0722281888314801E-2</v>
      </c>
      <c r="R18" s="17">
        <v>0</v>
      </c>
      <c r="S18" s="17">
        <v>3.9331003414240701E-2</v>
      </c>
      <c r="T18" s="17">
        <v>1.1567304913117599E-2</v>
      </c>
      <c r="U18" s="17">
        <v>0</v>
      </c>
      <c r="V18" s="17">
        <v>0</v>
      </c>
      <c r="W18" s="17">
        <v>4.8087964768837997E-2</v>
      </c>
      <c r="X18" s="17">
        <v>5.8723588708562202E-2</v>
      </c>
      <c r="Y18" s="17">
        <v>0.15340495107890401</v>
      </c>
      <c r="Z18" s="17">
        <v>0.10570754941954</v>
      </c>
      <c r="AA18" s="17">
        <v>2.8889469548099098E-2</v>
      </c>
      <c r="AB18" s="17">
        <v>3.5285079549706798E-2</v>
      </c>
      <c r="AC18" s="17">
        <v>0</v>
      </c>
      <c r="AD18" s="17"/>
      <c r="AE18" s="17">
        <v>3.7848235312356898E-2</v>
      </c>
      <c r="AF18" s="17">
        <v>3.7883982891269999E-2</v>
      </c>
    </row>
    <row r="19" spans="2:32" x14ac:dyDescent="0.5">
      <c r="B19" s="18" t="s">
        <v>263</v>
      </c>
      <c r="C19" s="17">
        <v>3.6039598562484898E-2</v>
      </c>
      <c r="D19" s="17">
        <v>4.0536007552221302E-2</v>
      </c>
      <c r="E19" s="17">
        <v>3.1879355563519202E-2</v>
      </c>
      <c r="F19" s="17"/>
      <c r="G19" s="17">
        <v>7.5808998543013595E-2</v>
      </c>
      <c r="H19" s="17">
        <v>2.9094905167200698E-2</v>
      </c>
      <c r="I19" s="17">
        <v>4.92797360080071E-2</v>
      </c>
      <c r="J19" s="17">
        <v>3.4337821877456903E-2</v>
      </c>
      <c r="K19" s="17">
        <v>2.96464009569853E-2</v>
      </c>
      <c r="L19" s="17">
        <v>2.4653891244764001E-2</v>
      </c>
      <c r="M19" s="17"/>
      <c r="N19" s="17">
        <v>5.0724447622886103E-2</v>
      </c>
      <c r="O19" s="17">
        <v>2.0842317188241699E-2</v>
      </c>
      <c r="P19" s="17">
        <v>3.9974784591065501E-2</v>
      </c>
      <c r="Q19" s="17">
        <v>3.0722281888314801E-2</v>
      </c>
      <c r="R19" s="17">
        <v>0</v>
      </c>
      <c r="S19" s="17">
        <v>7.3492611037362293E-2</v>
      </c>
      <c r="T19" s="17">
        <v>5.0837400333572397E-2</v>
      </c>
      <c r="U19" s="17">
        <v>3.7591816759164398E-2</v>
      </c>
      <c r="V19" s="17">
        <v>1.4378803697125899E-2</v>
      </c>
      <c r="W19" s="17">
        <v>3.7483140623537602E-2</v>
      </c>
      <c r="X19" s="17">
        <v>0</v>
      </c>
      <c r="Y19" s="17">
        <v>0.21401984292898299</v>
      </c>
      <c r="Z19" s="17">
        <v>1.7365053029900001E-2</v>
      </c>
      <c r="AA19" s="17">
        <v>3.2301902742358703E-2</v>
      </c>
      <c r="AB19" s="17">
        <v>3.5200237308384799E-2</v>
      </c>
      <c r="AC19" s="17">
        <v>8.1078841612852004E-2</v>
      </c>
      <c r="AD19" s="17"/>
      <c r="AE19" s="17">
        <v>3.7242369105107399E-2</v>
      </c>
      <c r="AF19" s="17">
        <v>3.5491611401144499E-2</v>
      </c>
    </row>
    <row r="20" spans="2:32" x14ac:dyDescent="0.5">
      <c r="B20" s="18" t="s">
        <v>112</v>
      </c>
      <c r="C20" s="19">
        <v>3.8948342695046402E-3</v>
      </c>
      <c r="D20" s="19">
        <v>5.8339391359612898E-3</v>
      </c>
      <c r="E20" s="19">
        <v>2.0576035201874E-3</v>
      </c>
      <c r="F20" s="19"/>
      <c r="G20" s="19">
        <v>0</v>
      </c>
      <c r="H20" s="19">
        <v>0</v>
      </c>
      <c r="I20" s="19">
        <v>0</v>
      </c>
      <c r="J20" s="19">
        <v>0</v>
      </c>
      <c r="K20" s="19">
        <v>1.02766022570923E-2</v>
      </c>
      <c r="L20" s="19">
        <v>7.65755555121199E-3</v>
      </c>
      <c r="M20" s="19"/>
      <c r="N20" s="19">
        <v>1.5652725701754602E-2</v>
      </c>
      <c r="O20" s="19">
        <v>0</v>
      </c>
      <c r="P20" s="19">
        <v>0</v>
      </c>
      <c r="Q20" s="19">
        <v>0</v>
      </c>
      <c r="R20" s="19">
        <v>0</v>
      </c>
      <c r="S20" s="19">
        <v>0</v>
      </c>
      <c r="T20" s="19">
        <v>0</v>
      </c>
      <c r="U20" s="19">
        <v>0</v>
      </c>
      <c r="V20" s="19">
        <v>0</v>
      </c>
      <c r="W20" s="19">
        <v>4.4696029153997001E-3</v>
      </c>
      <c r="X20" s="19">
        <v>1.69567655100742E-2</v>
      </c>
      <c r="Y20" s="19">
        <v>0</v>
      </c>
      <c r="Z20" s="19">
        <v>0</v>
      </c>
      <c r="AA20" s="19">
        <v>0</v>
      </c>
      <c r="AB20" s="19">
        <v>0</v>
      </c>
      <c r="AC20" s="19">
        <v>0</v>
      </c>
      <c r="AD20" s="19"/>
      <c r="AE20" s="19">
        <v>6.43197831209728E-3</v>
      </c>
      <c r="AF20" s="19">
        <v>2.73890110308325E-3</v>
      </c>
    </row>
    <row r="21" spans="2:32" x14ac:dyDescent="0.5">
      <c r="B21" s="16"/>
    </row>
    <row r="22" spans="2:32" x14ac:dyDescent="0.5">
      <c r="B22" t="s">
        <v>58</v>
      </c>
    </row>
    <row r="23" spans="2:32" x14ac:dyDescent="0.5">
      <c r="B23" t="s">
        <v>59</v>
      </c>
    </row>
    <row r="25" spans="2:32" x14ac:dyDescent="0.5">
      <c r="B25"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L22"/>
  <sheetViews>
    <sheetView showGridLines="0" workbookViewId="0">
      <pane xSplit="2" topLeftCell="C1" activePane="topRight" state="frozen"/>
      <selection pane="topRight" activeCell="B16" sqref="B16"/>
    </sheetView>
  </sheetViews>
  <sheetFormatPr defaultColWidth="10.8203125" defaultRowHeight="14.35" x14ac:dyDescent="0.5"/>
  <cols>
    <col min="2" max="2" width="25.703125" customWidth="1"/>
    <col min="3" max="12" width="20.703125" customWidth="1"/>
  </cols>
  <sheetData>
    <row r="2" spans="2:12" ht="40" customHeight="1" x14ac:dyDescent="0.5">
      <c r="D2" s="30" t="s">
        <v>289</v>
      </c>
      <c r="E2" s="26"/>
      <c r="F2" s="26"/>
      <c r="G2" s="26"/>
      <c r="H2" s="26"/>
      <c r="I2" s="26"/>
      <c r="J2" s="26"/>
      <c r="K2" s="26"/>
      <c r="L2" s="26"/>
    </row>
    <row r="6" spans="2:12" ht="50" customHeight="1" x14ac:dyDescent="0.5">
      <c r="B6" s="20" t="s">
        <v>15</v>
      </c>
      <c r="C6" s="20" t="s">
        <v>275</v>
      </c>
      <c r="D6" s="20" t="s">
        <v>276</v>
      </c>
      <c r="E6" s="20" t="s">
        <v>277</v>
      </c>
      <c r="F6" s="20" t="s">
        <v>177</v>
      </c>
      <c r="G6" s="20" t="s">
        <v>278</v>
      </c>
      <c r="H6" s="20" t="s">
        <v>279</v>
      </c>
      <c r="I6" s="20" t="s">
        <v>280</v>
      </c>
      <c r="J6" s="20" t="s">
        <v>281</v>
      </c>
      <c r="K6" s="20" t="s">
        <v>185</v>
      </c>
    </row>
    <row r="7" spans="2:12" x14ac:dyDescent="0.5">
      <c r="B7" s="18" t="s">
        <v>282</v>
      </c>
      <c r="C7" s="17">
        <v>0.46800635964572501</v>
      </c>
      <c r="D7" s="17">
        <v>0.37520592724965801</v>
      </c>
      <c r="E7" s="17">
        <v>0.36549453153553002</v>
      </c>
      <c r="F7" s="17">
        <v>0.26049152154779898</v>
      </c>
      <c r="G7" s="17">
        <v>0.42076792908149302</v>
      </c>
      <c r="H7" s="17">
        <v>0.302166943384791</v>
      </c>
      <c r="I7" s="17">
        <v>0.1559152928642</v>
      </c>
      <c r="J7" s="17">
        <v>0.11203136675464</v>
      </c>
      <c r="K7" s="17">
        <v>0.123292926480077</v>
      </c>
    </row>
    <row r="8" spans="2:12" x14ac:dyDescent="0.5">
      <c r="B8" s="18" t="s">
        <v>283</v>
      </c>
      <c r="C8" s="17">
        <v>0.349863275149709</v>
      </c>
      <c r="D8" s="17">
        <v>0.35935554396675201</v>
      </c>
      <c r="E8" s="17">
        <v>0.39135044546924203</v>
      </c>
      <c r="F8" s="17">
        <v>0.39951765688388902</v>
      </c>
      <c r="G8" s="17">
        <v>0.31053372159164899</v>
      </c>
      <c r="H8" s="17">
        <v>0.33651220630678003</v>
      </c>
      <c r="I8" s="17">
        <v>0.37506790749651497</v>
      </c>
      <c r="J8" s="17">
        <v>0.29025201665429901</v>
      </c>
      <c r="K8" s="17">
        <v>0.25658968942607102</v>
      </c>
    </row>
    <row r="9" spans="2:12" ht="28.7" x14ac:dyDescent="0.5">
      <c r="B9" s="18" t="s">
        <v>284</v>
      </c>
      <c r="C9" s="17">
        <v>0.11617217617657399</v>
      </c>
      <c r="D9" s="17">
        <v>0.173908466146281</v>
      </c>
      <c r="E9" s="17">
        <v>0.13490874898014199</v>
      </c>
      <c r="F9" s="17">
        <v>0.23583769176009201</v>
      </c>
      <c r="G9" s="17">
        <v>0.15390627117307201</v>
      </c>
      <c r="H9" s="17">
        <v>0.221310629004148</v>
      </c>
      <c r="I9" s="17">
        <v>0.23728794061531</v>
      </c>
      <c r="J9" s="17">
        <v>0.30849275712376301</v>
      </c>
      <c r="K9" s="17">
        <v>0.31266316337699102</v>
      </c>
    </row>
    <row r="10" spans="2:12" x14ac:dyDescent="0.5">
      <c r="B10" s="18" t="s">
        <v>285</v>
      </c>
      <c r="C10" s="17">
        <v>3.45117411363354E-2</v>
      </c>
      <c r="D10" s="17">
        <v>4.8574039471148502E-2</v>
      </c>
      <c r="E10" s="17">
        <v>7.7566943686792802E-2</v>
      </c>
      <c r="F10" s="17">
        <v>7.8544239982957106E-2</v>
      </c>
      <c r="G10" s="17">
        <v>5.3315528976445703E-2</v>
      </c>
      <c r="H10" s="17">
        <v>8.7261679555992094E-2</v>
      </c>
      <c r="I10" s="17">
        <v>0.116495933129718</v>
      </c>
      <c r="J10" s="17">
        <v>0.15774942971888001</v>
      </c>
      <c r="K10" s="17">
        <v>0.150780544159165</v>
      </c>
    </row>
    <row r="11" spans="2:12" x14ac:dyDescent="0.5">
      <c r="B11" s="18" t="s">
        <v>286</v>
      </c>
      <c r="C11" s="17">
        <v>1.5884941842317001E-2</v>
      </c>
      <c r="D11" s="17">
        <v>1.0146801912690901E-2</v>
      </c>
      <c r="E11" s="17">
        <v>1.0385392704943699E-2</v>
      </c>
      <c r="F11" s="17">
        <v>1.00473837759228E-2</v>
      </c>
      <c r="G11" s="17">
        <v>3.5901227642885399E-2</v>
      </c>
      <c r="H11" s="17">
        <v>2.68291454763585E-2</v>
      </c>
      <c r="I11" s="17">
        <v>8.48624038102124E-2</v>
      </c>
      <c r="J11" s="17">
        <v>9.9003054143674205E-2</v>
      </c>
      <c r="K11" s="17">
        <v>0.10754495679824599</v>
      </c>
    </row>
    <row r="12" spans="2:12" x14ac:dyDescent="0.5">
      <c r="B12" s="18" t="s">
        <v>168</v>
      </c>
      <c r="C12" s="17">
        <v>1.5561506049339801E-2</v>
      </c>
      <c r="D12" s="17">
        <v>3.2809221253469599E-2</v>
      </c>
      <c r="E12" s="17">
        <v>2.02939376233497E-2</v>
      </c>
      <c r="F12" s="17">
        <v>1.5561506049339801E-2</v>
      </c>
      <c r="G12" s="17">
        <v>2.5575321534453899E-2</v>
      </c>
      <c r="H12" s="17">
        <v>2.59193962719311E-2</v>
      </c>
      <c r="I12" s="17">
        <v>3.0370522084043401E-2</v>
      </c>
      <c r="J12" s="17">
        <v>3.24713756047438E-2</v>
      </c>
      <c r="K12" s="17">
        <v>4.9128719759448797E-2</v>
      </c>
    </row>
    <row r="13" spans="2:12" x14ac:dyDescent="0.5">
      <c r="B13" s="23" t="s">
        <v>287</v>
      </c>
      <c r="C13" s="21">
        <v>0.81786963479543295</v>
      </c>
      <c r="D13" s="21">
        <v>0.73456147121641002</v>
      </c>
      <c r="E13" s="21">
        <v>0.75684497700477105</v>
      </c>
      <c r="F13" s="21">
        <v>0.66000917843168805</v>
      </c>
      <c r="G13" s="21">
        <v>0.73130165067314301</v>
      </c>
      <c r="H13" s="21">
        <v>0.63867914969157102</v>
      </c>
      <c r="I13" s="21">
        <v>0.530983200360715</v>
      </c>
      <c r="J13" s="21">
        <v>0.40228338340893799</v>
      </c>
      <c r="K13" s="21">
        <v>0.37988261590614802</v>
      </c>
    </row>
    <row r="14" spans="2:12" x14ac:dyDescent="0.5">
      <c r="B14" s="23" t="s">
        <v>288</v>
      </c>
      <c r="C14" s="21">
        <v>5.03966829786524E-2</v>
      </c>
      <c r="D14" s="21">
        <v>5.8720841383839401E-2</v>
      </c>
      <c r="E14" s="21">
        <v>8.7952336391736496E-2</v>
      </c>
      <c r="F14" s="21">
        <v>8.8591623758879898E-2</v>
      </c>
      <c r="G14" s="21">
        <v>8.9216756619331095E-2</v>
      </c>
      <c r="H14" s="21">
        <v>0.114090825032351</v>
      </c>
      <c r="I14" s="21">
        <v>0.20135833693993099</v>
      </c>
      <c r="J14" s="21">
        <v>0.256752483862555</v>
      </c>
      <c r="K14" s="21">
        <v>0.25832550095741202</v>
      </c>
    </row>
    <row r="15" spans="2:12" x14ac:dyDescent="0.5">
      <c r="B15" s="23" t="s">
        <v>99</v>
      </c>
      <c r="C15" s="22">
        <v>0.76747295181678099</v>
      </c>
      <c r="D15" s="22">
        <v>0.67584062983257098</v>
      </c>
      <c r="E15" s="22">
        <v>0.66889264061303499</v>
      </c>
      <c r="F15" s="22">
        <v>0.57141755467280797</v>
      </c>
      <c r="G15" s="22">
        <v>0.64208489405381197</v>
      </c>
      <c r="H15" s="22">
        <v>0.52458832465922001</v>
      </c>
      <c r="I15" s="22">
        <v>0.32962486342078401</v>
      </c>
      <c r="J15" s="22">
        <v>0.14553089954638401</v>
      </c>
      <c r="K15" s="22">
        <v>0.121557114948736</v>
      </c>
    </row>
    <row r="16" spans="2:12" x14ac:dyDescent="0.5">
      <c r="B16" s="16" t="s">
        <v>542</v>
      </c>
      <c r="C16" s="16"/>
      <c r="D16" s="16"/>
      <c r="E16" s="16"/>
      <c r="F16" s="16"/>
      <c r="G16" s="16"/>
      <c r="H16" s="16"/>
      <c r="I16" s="16"/>
      <c r="J16" s="16"/>
      <c r="K16" s="16"/>
    </row>
    <row r="17" spans="2:2" x14ac:dyDescent="0.5">
      <c r="B17" t="s">
        <v>58</v>
      </c>
    </row>
    <row r="18" spans="2:2" x14ac:dyDescent="0.5">
      <c r="B18" t="s">
        <v>59</v>
      </c>
    </row>
    <row r="22" spans="2:2" x14ac:dyDescent="0.5">
      <c r="B22"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AF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290</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183</v>
      </c>
      <c r="D7" s="10">
        <v>83</v>
      </c>
      <c r="E7" s="10">
        <v>99</v>
      </c>
      <c r="F7" s="10"/>
      <c r="G7" s="10">
        <v>8</v>
      </c>
      <c r="H7" s="10">
        <v>41</v>
      </c>
      <c r="I7" s="10">
        <v>67</v>
      </c>
      <c r="J7" s="10">
        <v>49</v>
      </c>
      <c r="K7" s="10">
        <v>16</v>
      </c>
      <c r="L7" s="10">
        <v>2</v>
      </c>
      <c r="M7" s="10"/>
      <c r="N7" s="10">
        <v>23</v>
      </c>
      <c r="O7" s="10">
        <v>36</v>
      </c>
      <c r="P7" s="10">
        <v>5</v>
      </c>
      <c r="Q7" s="10">
        <v>9</v>
      </c>
      <c r="R7" s="10">
        <v>1</v>
      </c>
      <c r="S7" s="10">
        <v>8</v>
      </c>
      <c r="T7" s="10">
        <v>18</v>
      </c>
      <c r="U7" s="10">
        <v>3</v>
      </c>
      <c r="V7" s="10">
        <v>10</v>
      </c>
      <c r="W7" s="10">
        <v>31</v>
      </c>
      <c r="X7" s="10">
        <v>8</v>
      </c>
      <c r="Y7" s="10">
        <v>4</v>
      </c>
      <c r="Z7" s="10">
        <v>10</v>
      </c>
      <c r="AA7" s="10">
        <v>9</v>
      </c>
      <c r="AB7" s="10">
        <v>2</v>
      </c>
      <c r="AC7" s="10">
        <v>6</v>
      </c>
      <c r="AD7" s="10"/>
      <c r="AE7" s="10">
        <v>74</v>
      </c>
      <c r="AF7" s="10">
        <v>109</v>
      </c>
    </row>
    <row r="8" spans="2:32" ht="30" customHeight="1" x14ac:dyDescent="0.5">
      <c r="B8" s="11" t="s">
        <v>20</v>
      </c>
      <c r="C8" s="11">
        <v>186</v>
      </c>
      <c r="D8" s="11">
        <v>86</v>
      </c>
      <c r="E8" s="11">
        <v>98</v>
      </c>
      <c r="F8" s="11"/>
      <c r="G8" s="11">
        <v>9</v>
      </c>
      <c r="H8" s="11">
        <v>45</v>
      </c>
      <c r="I8" s="11">
        <v>69</v>
      </c>
      <c r="J8" s="11">
        <v>47</v>
      </c>
      <c r="K8" s="11">
        <v>15</v>
      </c>
      <c r="L8" s="11">
        <v>2</v>
      </c>
      <c r="M8" s="11"/>
      <c r="N8" s="11">
        <v>25</v>
      </c>
      <c r="O8" s="11">
        <v>37</v>
      </c>
      <c r="P8" s="11">
        <v>5</v>
      </c>
      <c r="Q8" s="11">
        <v>8</v>
      </c>
      <c r="R8" s="11">
        <v>1</v>
      </c>
      <c r="S8" s="11">
        <v>7</v>
      </c>
      <c r="T8" s="11">
        <v>17</v>
      </c>
      <c r="U8" s="11">
        <v>3</v>
      </c>
      <c r="V8" s="11">
        <v>14</v>
      </c>
      <c r="W8" s="11">
        <v>33</v>
      </c>
      <c r="X8" s="11">
        <v>8</v>
      </c>
      <c r="Y8" s="11">
        <v>4</v>
      </c>
      <c r="Z8" s="11">
        <v>9</v>
      </c>
      <c r="AA8" s="11">
        <v>8</v>
      </c>
      <c r="AB8" s="11">
        <v>3</v>
      </c>
      <c r="AC8" s="11">
        <v>6</v>
      </c>
      <c r="AD8" s="11"/>
      <c r="AE8" s="11">
        <v>79</v>
      </c>
      <c r="AF8" s="11">
        <v>107</v>
      </c>
    </row>
    <row r="9" spans="2:32" x14ac:dyDescent="0.5">
      <c r="B9" s="18" t="s">
        <v>282</v>
      </c>
      <c r="C9" s="17">
        <v>0.302166943384791</v>
      </c>
      <c r="D9" s="17">
        <v>0.25531342041161398</v>
      </c>
      <c r="E9" s="17">
        <v>0.33635534663465899</v>
      </c>
      <c r="F9" s="17"/>
      <c r="G9" s="17">
        <v>0.23606458337191599</v>
      </c>
      <c r="H9" s="17">
        <v>0.19299209511541801</v>
      </c>
      <c r="I9" s="17">
        <v>0.37350997358407201</v>
      </c>
      <c r="J9" s="17">
        <v>0.25998113393302902</v>
      </c>
      <c r="K9" s="17">
        <v>0.44693691217195097</v>
      </c>
      <c r="L9" s="17">
        <v>0.52311581547694497</v>
      </c>
      <c r="M9" s="17"/>
      <c r="N9" s="17">
        <v>0.25869819510660502</v>
      </c>
      <c r="O9" s="17">
        <v>0.25019184632490798</v>
      </c>
      <c r="P9" s="17">
        <v>0.41412638599016699</v>
      </c>
      <c r="Q9" s="17">
        <v>0.34185556735310801</v>
      </c>
      <c r="R9" s="17">
        <v>1</v>
      </c>
      <c r="S9" s="17">
        <v>0.24643060767587599</v>
      </c>
      <c r="T9" s="17">
        <v>0.21535775415248901</v>
      </c>
      <c r="U9" s="17">
        <v>0</v>
      </c>
      <c r="V9" s="17">
        <v>0.20342328713336799</v>
      </c>
      <c r="W9" s="17">
        <v>0.38412626727413601</v>
      </c>
      <c r="X9" s="17">
        <v>0.36820927672404402</v>
      </c>
      <c r="Y9" s="17">
        <v>0.77016415553401596</v>
      </c>
      <c r="Z9" s="17">
        <v>0.20871654770171499</v>
      </c>
      <c r="AA9" s="17">
        <v>0.54529778648592497</v>
      </c>
      <c r="AB9" s="17">
        <v>0</v>
      </c>
      <c r="AC9" s="17">
        <v>0.32223499453056398</v>
      </c>
      <c r="AD9" s="17"/>
      <c r="AE9" s="17">
        <v>0.375040747646814</v>
      </c>
      <c r="AF9" s="17">
        <v>0.248360718119434</v>
      </c>
    </row>
    <row r="10" spans="2:32" x14ac:dyDescent="0.5">
      <c r="B10" s="18" t="s">
        <v>283</v>
      </c>
      <c r="C10" s="17">
        <v>0.33651220630678003</v>
      </c>
      <c r="D10" s="17">
        <v>0.37559417233840298</v>
      </c>
      <c r="E10" s="17">
        <v>0.30552481941967302</v>
      </c>
      <c r="F10" s="17"/>
      <c r="G10" s="17">
        <v>0.115749942504838</v>
      </c>
      <c r="H10" s="17">
        <v>0.50973288555881702</v>
      </c>
      <c r="I10" s="17">
        <v>0.26166405794980602</v>
      </c>
      <c r="J10" s="17">
        <v>0.30664010313573897</v>
      </c>
      <c r="K10" s="17">
        <v>0.36846252419765202</v>
      </c>
      <c r="L10" s="17">
        <v>0.47688418452305498</v>
      </c>
      <c r="M10" s="17"/>
      <c r="N10" s="17">
        <v>0.351117440849252</v>
      </c>
      <c r="O10" s="17">
        <v>0.39482048535525099</v>
      </c>
      <c r="P10" s="17">
        <v>0</v>
      </c>
      <c r="Q10" s="17">
        <v>0.10972585843635201</v>
      </c>
      <c r="R10" s="17">
        <v>0</v>
      </c>
      <c r="S10" s="17">
        <v>0.37158611060105601</v>
      </c>
      <c r="T10" s="17">
        <v>0.33956111436904801</v>
      </c>
      <c r="U10" s="17">
        <v>1</v>
      </c>
      <c r="V10" s="17">
        <v>0.306549460867035</v>
      </c>
      <c r="W10" s="17">
        <v>0.30221550323700003</v>
      </c>
      <c r="X10" s="17">
        <v>0.381904726580654</v>
      </c>
      <c r="Y10" s="17">
        <v>0</v>
      </c>
      <c r="Z10" s="17">
        <v>0.38825949831746998</v>
      </c>
      <c r="AA10" s="17">
        <v>0.20770665275508801</v>
      </c>
      <c r="AB10" s="17">
        <v>0.48057991341480799</v>
      </c>
      <c r="AC10" s="17">
        <v>0.67776500546943597</v>
      </c>
      <c r="AD10" s="17"/>
      <c r="AE10" s="17">
        <v>0.27102355169571801</v>
      </c>
      <c r="AF10" s="17">
        <v>0.38486562133720997</v>
      </c>
    </row>
    <row r="11" spans="2:32" ht="28.7" x14ac:dyDescent="0.5">
      <c r="B11" s="18" t="s">
        <v>284</v>
      </c>
      <c r="C11" s="17">
        <v>0.221310629004148</v>
      </c>
      <c r="D11" s="17">
        <v>0.23903812651574599</v>
      </c>
      <c r="E11" s="17">
        <v>0.20794544363558801</v>
      </c>
      <c r="F11" s="17"/>
      <c r="G11" s="17">
        <v>0.39678005471780797</v>
      </c>
      <c r="H11" s="17">
        <v>0.16418037031521199</v>
      </c>
      <c r="I11" s="17">
        <v>0.22997109478680999</v>
      </c>
      <c r="J11" s="17">
        <v>0.29174401748321599</v>
      </c>
      <c r="K11" s="17">
        <v>5.3725977208764403E-2</v>
      </c>
      <c r="L11" s="17">
        <v>0</v>
      </c>
      <c r="M11" s="17"/>
      <c r="N11" s="17">
        <v>0.215770890255229</v>
      </c>
      <c r="O11" s="17">
        <v>0.266635896474478</v>
      </c>
      <c r="P11" s="17">
        <v>0.17174722801966699</v>
      </c>
      <c r="Q11" s="17">
        <v>0.43761335802217299</v>
      </c>
      <c r="R11" s="17">
        <v>0</v>
      </c>
      <c r="S11" s="17">
        <v>0.258788737648945</v>
      </c>
      <c r="T11" s="17">
        <v>0.27166924467022002</v>
      </c>
      <c r="U11" s="17">
        <v>0</v>
      </c>
      <c r="V11" s="17">
        <v>0.49002725199959701</v>
      </c>
      <c r="W11" s="17">
        <v>9.52058462448407E-2</v>
      </c>
      <c r="X11" s="17">
        <v>0</v>
      </c>
      <c r="Y11" s="17">
        <v>0.22983584446598401</v>
      </c>
      <c r="Z11" s="17">
        <v>9.8606269296696594E-2</v>
      </c>
      <c r="AA11" s="17">
        <v>0.24699556075898799</v>
      </c>
      <c r="AB11" s="17">
        <v>0.51942008658519201</v>
      </c>
      <c r="AC11" s="17">
        <v>0</v>
      </c>
      <c r="AD11" s="17"/>
      <c r="AE11" s="17">
        <v>0.20859958529179501</v>
      </c>
      <c r="AF11" s="17">
        <v>0.23069580229475101</v>
      </c>
    </row>
    <row r="12" spans="2:32" x14ac:dyDescent="0.5">
      <c r="B12" s="18" t="s">
        <v>285</v>
      </c>
      <c r="C12" s="17">
        <v>8.7261679555992094E-2</v>
      </c>
      <c r="D12" s="17">
        <v>0.107741558666229</v>
      </c>
      <c r="E12" s="17">
        <v>7.0127661833002702E-2</v>
      </c>
      <c r="F12" s="17"/>
      <c r="G12" s="17">
        <v>0.124434075985052</v>
      </c>
      <c r="H12" s="17">
        <v>8.9012238247164505E-2</v>
      </c>
      <c r="I12" s="17">
        <v>0.10669012309263</v>
      </c>
      <c r="J12" s="17">
        <v>5.9573038098786099E-2</v>
      </c>
      <c r="K12" s="17">
        <v>6.8462566001160505E-2</v>
      </c>
      <c r="L12" s="17">
        <v>0</v>
      </c>
      <c r="M12" s="17"/>
      <c r="N12" s="17">
        <v>0.133353706846534</v>
      </c>
      <c r="O12" s="17">
        <v>5.8709953327350503E-2</v>
      </c>
      <c r="P12" s="17">
        <v>0.230540479805599</v>
      </c>
      <c r="Q12" s="17">
        <v>0.110805216188367</v>
      </c>
      <c r="R12" s="17">
        <v>0</v>
      </c>
      <c r="S12" s="17">
        <v>0.123194544074123</v>
      </c>
      <c r="T12" s="17">
        <v>5.9041060180476002E-2</v>
      </c>
      <c r="U12" s="17">
        <v>0</v>
      </c>
      <c r="V12" s="17">
        <v>0</v>
      </c>
      <c r="W12" s="17">
        <v>9.7310660896480994E-2</v>
      </c>
      <c r="X12" s="17">
        <v>0.13182958883048401</v>
      </c>
      <c r="Y12" s="17">
        <v>0</v>
      </c>
      <c r="Z12" s="17">
        <v>0.30441768468411901</v>
      </c>
      <c r="AA12" s="17">
        <v>0</v>
      </c>
      <c r="AB12" s="17">
        <v>0</v>
      </c>
      <c r="AC12" s="17">
        <v>0</v>
      </c>
      <c r="AD12" s="17"/>
      <c r="AE12" s="17">
        <v>0.118773556599018</v>
      </c>
      <c r="AF12" s="17">
        <v>6.3994949187218694E-2</v>
      </c>
    </row>
    <row r="13" spans="2:32" x14ac:dyDescent="0.5">
      <c r="B13" s="18" t="s">
        <v>286</v>
      </c>
      <c r="C13" s="17">
        <v>2.68291454763585E-2</v>
      </c>
      <c r="D13" s="17">
        <v>2.2312722068008699E-2</v>
      </c>
      <c r="E13" s="17">
        <v>3.10710757571592E-2</v>
      </c>
      <c r="F13" s="17"/>
      <c r="G13" s="17">
        <v>0.12697134342038599</v>
      </c>
      <c r="H13" s="17">
        <v>0</v>
      </c>
      <c r="I13" s="17">
        <v>2.81647505866819E-2</v>
      </c>
      <c r="J13" s="17">
        <v>2.1681901648788401E-2</v>
      </c>
      <c r="K13" s="17">
        <v>6.2412020420472503E-2</v>
      </c>
      <c r="L13" s="17">
        <v>0</v>
      </c>
      <c r="M13" s="17"/>
      <c r="N13" s="17">
        <v>4.1059766942379797E-2</v>
      </c>
      <c r="O13" s="17">
        <v>2.9641818518012199E-2</v>
      </c>
      <c r="P13" s="17">
        <v>0</v>
      </c>
      <c r="Q13" s="17">
        <v>0</v>
      </c>
      <c r="R13" s="17">
        <v>0</v>
      </c>
      <c r="S13" s="17">
        <v>0</v>
      </c>
      <c r="T13" s="17">
        <v>0.114370826627767</v>
      </c>
      <c r="U13" s="17">
        <v>0</v>
      </c>
      <c r="V13" s="17">
        <v>0</v>
      </c>
      <c r="W13" s="17">
        <v>2.8463871176320901E-2</v>
      </c>
      <c r="X13" s="17">
        <v>0</v>
      </c>
      <c r="Y13" s="17">
        <v>0</v>
      </c>
      <c r="Z13" s="17">
        <v>0</v>
      </c>
      <c r="AA13" s="17">
        <v>0</v>
      </c>
      <c r="AB13" s="17">
        <v>0</v>
      </c>
      <c r="AC13" s="17">
        <v>0</v>
      </c>
      <c r="AD13" s="17"/>
      <c r="AE13" s="17">
        <v>2.6562558766655101E-2</v>
      </c>
      <c r="AF13" s="17">
        <v>2.7025979231646999E-2</v>
      </c>
    </row>
    <row r="14" spans="2:32" x14ac:dyDescent="0.5">
      <c r="B14" s="18" t="s">
        <v>168</v>
      </c>
      <c r="C14" s="17">
        <v>2.59193962719311E-2</v>
      </c>
      <c r="D14" s="17">
        <v>0</v>
      </c>
      <c r="E14" s="17">
        <v>4.8975652719918203E-2</v>
      </c>
      <c r="F14" s="17"/>
      <c r="G14" s="17">
        <v>0</v>
      </c>
      <c r="H14" s="17">
        <v>4.4082410763388501E-2</v>
      </c>
      <c r="I14" s="17">
        <v>0</v>
      </c>
      <c r="J14" s="17">
        <v>6.0379805700442699E-2</v>
      </c>
      <c r="K14" s="17">
        <v>0</v>
      </c>
      <c r="L14" s="17">
        <v>0</v>
      </c>
      <c r="M14" s="17"/>
      <c r="N14" s="17">
        <v>0</v>
      </c>
      <c r="O14" s="17">
        <v>0</v>
      </c>
      <c r="P14" s="17">
        <v>0.18358590618456699</v>
      </c>
      <c r="Q14" s="17">
        <v>0</v>
      </c>
      <c r="R14" s="17">
        <v>0</v>
      </c>
      <c r="S14" s="17">
        <v>0</v>
      </c>
      <c r="T14" s="17">
        <v>0</v>
      </c>
      <c r="U14" s="17">
        <v>0</v>
      </c>
      <c r="V14" s="17">
        <v>0</v>
      </c>
      <c r="W14" s="17">
        <v>9.2677851171221404E-2</v>
      </c>
      <c r="X14" s="17">
        <v>0.118056407864818</v>
      </c>
      <c r="Y14" s="17">
        <v>0</v>
      </c>
      <c r="Z14" s="17">
        <v>0</v>
      </c>
      <c r="AA14" s="17">
        <v>0</v>
      </c>
      <c r="AB14" s="17">
        <v>0</v>
      </c>
      <c r="AC14" s="17">
        <v>0</v>
      </c>
      <c r="AD14" s="17"/>
      <c r="AE14" s="17">
        <v>0</v>
      </c>
      <c r="AF14" s="17">
        <v>4.5056929829738801E-2</v>
      </c>
    </row>
    <row r="15" spans="2:32" x14ac:dyDescent="0.5">
      <c r="B15" s="18" t="s">
        <v>287</v>
      </c>
      <c r="C15" s="21">
        <v>0.63867914969157102</v>
      </c>
      <c r="D15" s="21">
        <v>0.63090759275001695</v>
      </c>
      <c r="E15" s="21">
        <v>0.64188016605433196</v>
      </c>
      <c r="F15" s="21"/>
      <c r="G15" s="21">
        <v>0.35181452587675399</v>
      </c>
      <c r="H15" s="21">
        <v>0.70272498067423494</v>
      </c>
      <c r="I15" s="21">
        <v>0.63517403153387797</v>
      </c>
      <c r="J15" s="21">
        <v>0.56662123706876699</v>
      </c>
      <c r="K15" s="21">
        <v>0.81539943636960299</v>
      </c>
      <c r="L15" s="21">
        <v>1</v>
      </c>
      <c r="M15" s="21"/>
      <c r="N15" s="21">
        <v>0.60981563595585697</v>
      </c>
      <c r="O15" s="21">
        <v>0.64501233168015903</v>
      </c>
      <c r="P15" s="21">
        <v>0.41412638599016699</v>
      </c>
      <c r="Q15" s="21">
        <v>0.45158142578945998</v>
      </c>
      <c r="R15" s="21">
        <v>1</v>
      </c>
      <c r="S15" s="21">
        <v>0.61801671827693205</v>
      </c>
      <c r="T15" s="21">
        <v>0.55491886852153705</v>
      </c>
      <c r="U15" s="21">
        <v>1</v>
      </c>
      <c r="V15" s="21">
        <v>0.50997274800040304</v>
      </c>
      <c r="W15" s="21">
        <v>0.68634177051113598</v>
      </c>
      <c r="X15" s="21">
        <v>0.75011400330469802</v>
      </c>
      <c r="Y15" s="21">
        <v>0.77016415553401596</v>
      </c>
      <c r="Z15" s="21">
        <v>0.59697604601918497</v>
      </c>
      <c r="AA15" s="21">
        <v>0.75300443924101201</v>
      </c>
      <c r="AB15" s="21">
        <v>0.48057991341480799</v>
      </c>
      <c r="AC15" s="21">
        <v>1</v>
      </c>
      <c r="AD15" s="21"/>
      <c r="AE15" s="21">
        <v>0.64606429934253196</v>
      </c>
      <c r="AF15" s="21">
        <v>0.63322633945664397</v>
      </c>
    </row>
    <row r="16" spans="2:32" x14ac:dyDescent="0.5">
      <c r="B16" s="18" t="s">
        <v>288</v>
      </c>
      <c r="C16" s="21">
        <v>0.114090825032351</v>
      </c>
      <c r="D16" s="21">
        <v>0.130054280734237</v>
      </c>
      <c r="E16" s="21">
        <v>0.101198737590162</v>
      </c>
      <c r="F16" s="21"/>
      <c r="G16" s="21">
        <v>0.25140541940543898</v>
      </c>
      <c r="H16" s="21">
        <v>8.9012238247164505E-2</v>
      </c>
      <c r="I16" s="21">
        <v>0.13485487367931201</v>
      </c>
      <c r="J16" s="21">
        <v>8.1254939747574598E-2</v>
      </c>
      <c r="K16" s="21">
        <v>0.13087458642163299</v>
      </c>
      <c r="L16" s="21">
        <v>0</v>
      </c>
      <c r="M16" s="21"/>
      <c r="N16" s="21">
        <v>0.174413473788914</v>
      </c>
      <c r="O16" s="21">
        <v>8.8351771845362803E-2</v>
      </c>
      <c r="P16" s="21">
        <v>0.230540479805599</v>
      </c>
      <c r="Q16" s="21">
        <v>0.110805216188367</v>
      </c>
      <c r="R16" s="21">
        <v>0</v>
      </c>
      <c r="S16" s="21">
        <v>0.123194544074123</v>
      </c>
      <c r="T16" s="21">
        <v>0.17341188680824299</v>
      </c>
      <c r="U16" s="21">
        <v>0</v>
      </c>
      <c r="V16" s="21">
        <v>0</v>
      </c>
      <c r="W16" s="21">
        <v>0.12577453207280201</v>
      </c>
      <c r="X16" s="21">
        <v>0.13182958883048401</v>
      </c>
      <c r="Y16" s="21">
        <v>0</v>
      </c>
      <c r="Z16" s="21">
        <v>0.30441768468411901</v>
      </c>
      <c r="AA16" s="21">
        <v>0</v>
      </c>
      <c r="AB16" s="21">
        <v>0</v>
      </c>
      <c r="AC16" s="21">
        <v>0</v>
      </c>
      <c r="AD16" s="21"/>
      <c r="AE16" s="21">
        <v>0.14533611536567301</v>
      </c>
      <c r="AF16" s="21">
        <v>9.1020928418865693E-2</v>
      </c>
    </row>
    <row r="17" spans="2:32" x14ac:dyDescent="0.5">
      <c r="B17" s="18" t="s">
        <v>99</v>
      </c>
      <c r="C17" s="22">
        <v>0.52458832465922001</v>
      </c>
      <c r="D17" s="22">
        <v>0.50085331201577998</v>
      </c>
      <c r="E17" s="22">
        <v>0.54068142846417</v>
      </c>
      <c r="F17" s="22"/>
      <c r="G17" s="22">
        <v>0.100409106471315</v>
      </c>
      <c r="H17" s="22">
        <v>0.61371274242707097</v>
      </c>
      <c r="I17" s="22">
        <v>0.50031915785456604</v>
      </c>
      <c r="J17" s="22">
        <v>0.48536629732119302</v>
      </c>
      <c r="K17" s="22">
        <v>0.68452484994797003</v>
      </c>
      <c r="L17" s="22">
        <v>1</v>
      </c>
      <c r="M17" s="22"/>
      <c r="N17" s="22">
        <v>0.435402162166943</v>
      </c>
      <c r="O17" s="22">
        <v>0.55666055983479601</v>
      </c>
      <c r="P17" s="22">
        <v>0.18358590618456699</v>
      </c>
      <c r="Q17" s="22">
        <v>0.340776209601094</v>
      </c>
      <c r="R17" s="22">
        <v>1</v>
      </c>
      <c r="S17" s="22">
        <v>0.494822174202809</v>
      </c>
      <c r="T17" s="22">
        <v>0.381506981713294</v>
      </c>
      <c r="U17" s="22">
        <v>1</v>
      </c>
      <c r="V17" s="22">
        <v>0.50997274800040304</v>
      </c>
      <c r="W17" s="22">
        <v>0.560567238438334</v>
      </c>
      <c r="X17" s="22">
        <v>0.618284414474215</v>
      </c>
      <c r="Y17" s="22">
        <v>0.77016415553401596</v>
      </c>
      <c r="Z17" s="22">
        <v>0.29255836133506602</v>
      </c>
      <c r="AA17" s="22">
        <v>0.75300443924101201</v>
      </c>
      <c r="AB17" s="22">
        <v>0.48057991341480799</v>
      </c>
      <c r="AC17" s="22">
        <v>1</v>
      </c>
      <c r="AD17" s="22"/>
      <c r="AE17" s="22">
        <v>0.50072818397685903</v>
      </c>
      <c r="AF17" s="22">
        <v>0.54220541103777797</v>
      </c>
    </row>
    <row r="18" spans="2:32" x14ac:dyDescent="0.5">
      <c r="B18" s="16" t="s">
        <v>542</v>
      </c>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AF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291</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183</v>
      </c>
      <c r="D7" s="10">
        <v>83</v>
      </c>
      <c r="E7" s="10">
        <v>99</v>
      </c>
      <c r="F7" s="10"/>
      <c r="G7" s="10">
        <v>8</v>
      </c>
      <c r="H7" s="10">
        <v>41</v>
      </c>
      <c r="I7" s="10">
        <v>67</v>
      </c>
      <c r="J7" s="10">
        <v>49</v>
      </c>
      <c r="K7" s="10">
        <v>16</v>
      </c>
      <c r="L7" s="10">
        <v>2</v>
      </c>
      <c r="M7" s="10"/>
      <c r="N7" s="10">
        <v>23</v>
      </c>
      <c r="O7" s="10">
        <v>36</v>
      </c>
      <c r="P7" s="10">
        <v>5</v>
      </c>
      <c r="Q7" s="10">
        <v>9</v>
      </c>
      <c r="R7" s="10">
        <v>1</v>
      </c>
      <c r="S7" s="10">
        <v>8</v>
      </c>
      <c r="T7" s="10">
        <v>18</v>
      </c>
      <c r="U7" s="10">
        <v>3</v>
      </c>
      <c r="V7" s="10">
        <v>10</v>
      </c>
      <c r="W7" s="10">
        <v>31</v>
      </c>
      <c r="X7" s="10">
        <v>8</v>
      </c>
      <c r="Y7" s="10">
        <v>4</v>
      </c>
      <c r="Z7" s="10">
        <v>10</v>
      </c>
      <c r="AA7" s="10">
        <v>9</v>
      </c>
      <c r="AB7" s="10">
        <v>2</v>
      </c>
      <c r="AC7" s="10">
        <v>6</v>
      </c>
      <c r="AD7" s="10"/>
      <c r="AE7" s="10">
        <v>74</v>
      </c>
      <c r="AF7" s="10">
        <v>109</v>
      </c>
    </row>
    <row r="8" spans="2:32" ht="30" customHeight="1" x14ac:dyDescent="0.5">
      <c r="B8" s="11" t="s">
        <v>20</v>
      </c>
      <c r="C8" s="11">
        <v>186</v>
      </c>
      <c r="D8" s="11">
        <v>86</v>
      </c>
      <c r="E8" s="11">
        <v>98</v>
      </c>
      <c r="F8" s="11"/>
      <c r="G8" s="11">
        <v>9</v>
      </c>
      <c r="H8" s="11">
        <v>45</v>
      </c>
      <c r="I8" s="11">
        <v>69</v>
      </c>
      <c r="J8" s="11">
        <v>47</v>
      </c>
      <c r="K8" s="11">
        <v>15</v>
      </c>
      <c r="L8" s="11">
        <v>2</v>
      </c>
      <c r="M8" s="11"/>
      <c r="N8" s="11">
        <v>25</v>
      </c>
      <c r="O8" s="11">
        <v>37</v>
      </c>
      <c r="P8" s="11">
        <v>5</v>
      </c>
      <c r="Q8" s="11">
        <v>8</v>
      </c>
      <c r="R8" s="11">
        <v>1</v>
      </c>
      <c r="S8" s="11">
        <v>7</v>
      </c>
      <c r="T8" s="11">
        <v>17</v>
      </c>
      <c r="U8" s="11">
        <v>3</v>
      </c>
      <c r="V8" s="11">
        <v>14</v>
      </c>
      <c r="W8" s="11">
        <v>33</v>
      </c>
      <c r="X8" s="11">
        <v>8</v>
      </c>
      <c r="Y8" s="11">
        <v>4</v>
      </c>
      <c r="Z8" s="11">
        <v>9</v>
      </c>
      <c r="AA8" s="11">
        <v>8</v>
      </c>
      <c r="AB8" s="11">
        <v>3</v>
      </c>
      <c r="AC8" s="11">
        <v>6</v>
      </c>
      <c r="AD8" s="11"/>
      <c r="AE8" s="11">
        <v>79</v>
      </c>
      <c r="AF8" s="11">
        <v>107</v>
      </c>
    </row>
    <row r="9" spans="2:32" x14ac:dyDescent="0.5">
      <c r="B9" s="18" t="s">
        <v>282</v>
      </c>
      <c r="C9" s="17">
        <v>0.26049152154779898</v>
      </c>
      <c r="D9" s="17">
        <v>0.23999077550140699</v>
      </c>
      <c r="E9" s="17">
        <v>0.27108405602975999</v>
      </c>
      <c r="F9" s="17"/>
      <c r="G9" s="17">
        <v>0.35181452587675399</v>
      </c>
      <c r="H9" s="17">
        <v>0.20848837521198099</v>
      </c>
      <c r="I9" s="17">
        <v>0.26240162821534802</v>
      </c>
      <c r="J9" s="17">
        <v>0.24075482158731301</v>
      </c>
      <c r="K9" s="17">
        <v>0.44693691217195097</v>
      </c>
      <c r="L9" s="17">
        <v>0</v>
      </c>
      <c r="M9" s="17"/>
      <c r="N9" s="17">
        <v>0.29624741034170698</v>
      </c>
      <c r="O9" s="17">
        <v>0.31318676539440499</v>
      </c>
      <c r="P9" s="17">
        <v>0.41412638599016699</v>
      </c>
      <c r="Q9" s="17">
        <v>0.21872783513039001</v>
      </c>
      <c r="R9" s="17">
        <v>1</v>
      </c>
      <c r="S9" s="17">
        <v>0.377610966072779</v>
      </c>
      <c r="T9" s="17">
        <v>0.15905083516485499</v>
      </c>
      <c r="U9" s="17">
        <v>0.33530723355680903</v>
      </c>
      <c r="V9" s="17">
        <v>9.7009348397595299E-2</v>
      </c>
      <c r="W9" s="17">
        <v>0.22564995689803399</v>
      </c>
      <c r="X9" s="17">
        <v>0.36820927672404402</v>
      </c>
      <c r="Y9" s="17">
        <v>0.26451373308544601</v>
      </c>
      <c r="Z9" s="17">
        <v>0.19721253859339299</v>
      </c>
      <c r="AA9" s="17">
        <v>0.42036992886164498</v>
      </c>
      <c r="AB9" s="17">
        <v>0</v>
      </c>
      <c r="AC9" s="17">
        <v>0.149815344136142</v>
      </c>
      <c r="AD9" s="17"/>
      <c r="AE9" s="17">
        <v>0.23353461636874301</v>
      </c>
      <c r="AF9" s="17">
        <v>0.28039509769851001</v>
      </c>
    </row>
    <row r="10" spans="2:32" x14ac:dyDescent="0.5">
      <c r="B10" s="18" t="s">
        <v>283</v>
      </c>
      <c r="C10" s="17">
        <v>0.39951765688388902</v>
      </c>
      <c r="D10" s="17">
        <v>0.40418697875909398</v>
      </c>
      <c r="E10" s="17">
        <v>0.39942914901780202</v>
      </c>
      <c r="F10" s="17"/>
      <c r="G10" s="17">
        <v>0.115749942504838</v>
      </c>
      <c r="H10" s="17">
        <v>0.48603620898375299</v>
      </c>
      <c r="I10" s="17">
        <v>0.41231431157753601</v>
      </c>
      <c r="J10" s="17">
        <v>0.400775298860368</v>
      </c>
      <c r="K10" s="17">
        <v>0.17274673145514599</v>
      </c>
      <c r="L10" s="17">
        <v>1</v>
      </c>
      <c r="M10" s="17"/>
      <c r="N10" s="17">
        <v>0.40212446885737801</v>
      </c>
      <c r="O10" s="17">
        <v>0.43643331407917502</v>
      </c>
      <c r="P10" s="17">
        <v>0.17174722801966699</v>
      </c>
      <c r="Q10" s="17">
        <v>0.22905829244485901</v>
      </c>
      <c r="R10" s="17">
        <v>0</v>
      </c>
      <c r="S10" s="17">
        <v>0.11398254486758</v>
      </c>
      <c r="T10" s="17">
        <v>0.227026026490911</v>
      </c>
      <c r="U10" s="17">
        <v>0.66469276644319097</v>
      </c>
      <c r="V10" s="17">
        <v>0.33327082067343899</v>
      </c>
      <c r="W10" s="17">
        <v>0.47238348920547601</v>
      </c>
      <c r="X10" s="17">
        <v>0.381904726580654</v>
      </c>
      <c r="Y10" s="17">
        <v>0.73548626691455399</v>
      </c>
      <c r="Z10" s="17">
        <v>0.39781890246592999</v>
      </c>
      <c r="AA10" s="17">
        <v>0.36605254776421597</v>
      </c>
      <c r="AB10" s="17">
        <v>1</v>
      </c>
      <c r="AC10" s="17">
        <v>0.69577892076710801</v>
      </c>
      <c r="AD10" s="17"/>
      <c r="AE10" s="17">
        <v>0.43947148260319502</v>
      </c>
      <c r="AF10" s="17">
        <v>0.370017830867724</v>
      </c>
    </row>
    <row r="11" spans="2:32" ht="28.7" x14ac:dyDescent="0.5">
      <c r="B11" s="18" t="s">
        <v>284</v>
      </c>
      <c r="C11" s="17">
        <v>0.23583769176009201</v>
      </c>
      <c r="D11" s="17">
        <v>0.24231533706817501</v>
      </c>
      <c r="E11" s="17">
        <v>0.23251262361796399</v>
      </c>
      <c r="F11" s="17"/>
      <c r="G11" s="17">
        <v>0.40546418819802199</v>
      </c>
      <c r="H11" s="17">
        <v>0.19907706724473601</v>
      </c>
      <c r="I11" s="17">
        <v>0.24300052542923001</v>
      </c>
      <c r="J11" s="17">
        <v>0.23341429353594401</v>
      </c>
      <c r="K11" s="17">
        <v>0.24944176995126999</v>
      </c>
      <c r="L11" s="17">
        <v>0</v>
      </c>
      <c r="M11" s="17"/>
      <c r="N11" s="17">
        <v>0.301628120800914</v>
      </c>
      <c r="O11" s="17">
        <v>0.112800112434415</v>
      </c>
      <c r="P11" s="17">
        <v>0.230540479805599</v>
      </c>
      <c r="Q11" s="17">
        <v>0.335478096014243</v>
      </c>
      <c r="R11" s="17">
        <v>0</v>
      </c>
      <c r="S11" s="17">
        <v>0.38079810980759998</v>
      </c>
      <c r="T11" s="17">
        <v>0.49955231171646702</v>
      </c>
      <c r="U11" s="17">
        <v>0</v>
      </c>
      <c r="V11" s="17">
        <v>0.47725681516415702</v>
      </c>
      <c r="W11" s="17">
        <v>0.15187665356662999</v>
      </c>
      <c r="X11" s="17">
        <v>0.24988599669530101</v>
      </c>
      <c r="Y11" s="17">
        <v>0</v>
      </c>
      <c r="Z11" s="17">
        <v>0.110110278405018</v>
      </c>
      <c r="AA11" s="17">
        <v>0.21357752337413899</v>
      </c>
      <c r="AB11" s="17">
        <v>0</v>
      </c>
      <c r="AC11" s="17">
        <v>0.15440573509675001</v>
      </c>
      <c r="AD11" s="17"/>
      <c r="AE11" s="17">
        <v>0.232609379434359</v>
      </c>
      <c r="AF11" s="17">
        <v>0.23822130960445201</v>
      </c>
    </row>
    <row r="12" spans="2:32" x14ac:dyDescent="0.5">
      <c r="B12" s="18" t="s">
        <v>285</v>
      </c>
      <c r="C12" s="17">
        <v>7.8544239982957106E-2</v>
      </c>
      <c r="D12" s="17">
        <v>0.102746969835114</v>
      </c>
      <c r="E12" s="17">
        <v>5.8048377548336402E-2</v>
      </c>
      <c r="F12" s="17"/>
      <c r="G12" s="17">
        <v>0.12697134342038599</v>
      </c>
      <c r="H12" s="17">
        <v>8.3119875509590296E-2</v>
      </c>
      <c r="I12" s="17">
        <v>6.8658127688024401E-2</v>
      </c>
      <c r="J12" s="17">
        <v>8.5781494599932201E-2</v>
      </c>
      <c r="K12" s="17">
        <v>6.8462566001160505E-2</v>
      </c>
      <c r="L12" s="17">
        <v>0</v>
      </c>
      <c r="M12" s="17"/>
      <c r="N12" s="17">
        <v>0</v>
      </c>
      <c r="O12" s="17">
        <v>0.13757980809200601</v>
      </c>
      <c r="P12" s="17">
        <v>0</v>
      </c>
      <c r="Q12" s="17">
        <v>0.21673577641050701</v>
      </c>
      <c r="R12" s="17">
        <v>0</v>
      </c>
      <c r="S12" s="17">
        <v>0.12760837925204099</v>
      </c>
      <c r="T12" s="17">
        <v>5.9041060180476002E-2</v>
      </c>
      <c r="U12" s="17">
        <v>0</v>
      </c>
      <c r="V12" s="17">
        <v>9.2463015764807796E-2</v>
      </c>
      <c r="W12" s="17">
        <v>5.9374087289146102E-2</v>
      </c>
      <c r="X12" s="17">
        <v>0</v>
      </c>
      <c r="Y12" s="17">
        <v>0</v>
      </c>
      <c r="Z12" s="17">
        <v>0.29485828053565799</v>
      </c>
      <c r="AA12" s="17">
        <v>0</v>
      </c>
      <c r="AB12" s="17">
        <v>0</v>
      </c>
      <c r="AC12" s="17">
        <v>0</v>
      </c>
      <c r="AD12" s="17"/>
      <c r="AE12" s="17">
        <v>9.4384521593703502E-2</v>
      </c>
      <c r="AF12" s="17">
        <v>6.68486002500569E-2</v>
      </c>
    </row>
    <row r="13" spans="2:32" x14ac:dyDescent="0.5">
      <c r="B13" s="18" t="s">
        <v>286</v>
      </c>
      <c r="C13" s="17">
        <v>1.00473837759228E-2</v>
      </c>
      <c r="D13" s="17">
        <v>1.07599388362107E-2</v>
      </c>
      <c r="E13" s="17">
        <v>9.5217556644358707E-3</v>
      </c>
      <c r="F13" s="17"/>
      <c r="G13" s="17">
        <v>0</v>
      </c>
      <c r="H13" s="17">
        <v>0</v>
      </c>
      <c r="I13" s="17">
        <v>1.3625407089861701E-2</v>
      </c>
      <c r="J13" s="17">
        <v>0</v>
      </c>
      <c r="K13" s="17">
        <v>6.2412020420472503E-2</v>
      </c>
      <c r="L13" s="17">
        <v>0</v>
      </c>
      <c r="M13" s="17"/>
      <c r="N13" s="17">
        <v>0</v>
      </c>
      <c r="O13" s="17">
        <v>0</v>
      </c>
      <c r="P13" s="17">
        <v>0</v>
      </c>
      <c r="Q13" s="17">
        <v>0</v>
      </c>
      <c r="R13" s="17">
        <v>0</v>
      </c>
      <c r="S13" s="17">
        <v>0</v>
      </c>
      <c r="T13" s="17">
        <v>5.5329766447291401E-2</v>
      </c>
      <c r="U13" s="17">
        <v>0</v>
      </c>
      <c r="V13" s="17">
        <v>0</v>
      </c>
      <c r="W13" s="17">
        <v>2.8463871176320901E-2</v>
      </c>
      <c r="X13" s="17">
        <v>0</v>
      </c>
      <c r="Y13" s="17">
        <v>0</v>
      </c>
      <c r="Z13" s="17">
        <v>0</v>
      </c>
      <c r="AA13" s="17">
        <v>0</v>
      </c>
      <c r="AB13" s="17">
        <v>0</v>
      </c>
      <c r="AC13" s="17">
        <v>0</v>
      </c>
      <c r="AD13" s="17"/>
      <c r="AE13" s="17">
        <v>0</v>
      </c>
      <c r="AF13" s="17">
        <v>1.74658491661881E-2</v>
      </c>
    </row>
    <row r="14" spans="2:32" x14ac:dyDescent="0.5">
      <c r="B14" s="18" t="s">
        <v>168</v>
      </c>
      <c r="C14" s="17">
        <v>1.5561506049339801E-2</v>
      </c>
      <c r="D14" s="17">
        <v>0</v>
      </c>
      <c r="E14" s="17">
        <v>2.9404038121702399E-2</v>
      </c>
      <c r="F14" s="17"/>
      <c r="G14" s="17">
        <v>0</v>
      </c>
      <c r="H14" s="17">
        <v>2.32784730499398E-2</v>
      </c>
      <c r="I14" s="17">
        <v>0</v>
      </c>
      <c r="J14" s="17">
        <v>3.9274091416442801E-2</v>
      </c>
      <c r="K14" s="17">
        <v>0</v>
      </c>
      <c r="L14" s="17">
        <v>0</v>
      </c>
      <c r="M14" s="17"/>
      <c r="N14" s="17">
        <v>0</v>
      </c>
      <c r="O14" s="17">
        <v>0</v>
      </c>
      <c r="P14" s="17">
        <v>0.18358590618456699</v>
      </c>
      <c r="Q14" s="17">
        <v>0</v>
      </c>
      <c r="R14" s="17">
        <v>0</v>
      </c>
      <c r="S14" s="17">
        <v>0</v>
      </c>
      <c r="T14" s="17">
        <v>0</v>
      </c>
      <c r="U14" s="17">
        <v>0</v>
      </c>
      <c r="V14" s="17">
        <v>0</v>
      </c>
      <c r="W14" s="17">
        <v>6.22519418643925E-2</v>
      </c>
      <c r="X14" s="17">
        <v>0</v>
      </c>
      <c r="Y14" s="17">
        <v>0</v>
      </c>
      <c r="Z14" s="17">
        <v>0</v>
      </c>
      <c r="AA14" s="17">
        <v>0</v>
      </c>
      <c r="AB14" s="17">
        <v>0</v>
      </c>
      <c r="AC14" s="17">
        <v>0</v>
      </c>
      <c r="AD14" s="17"/>
      <c r="AE14" s="17">
        <v>0</v>
      </c>
      <c r="AF14" s="17">
        <v>2.7051312413069701E-2</v>
      </c>
    </row>
    <row r="15" spans="2:32" x14ac:dyDescent="0.5">
      <c r="B15" s="18" t="s">
        <v>287</v>
      </c>
      <c r="C15" s="21">
        <v>0.66000917843168805</v>
      </c>
      <c r="D15" s="21">
        <v>0.64417775426049995</v>
      </c>
      <c r="E15" s="21">
        <v>0.67051320504756096</v>
      </c>
      <c r="F15" s="21"/>
      <c r="G15" s="21">
        <v>0.46756446838159199</v>
      </c>
      <c r="H15" s="21">
        <v>0.69452458419573404</v>
      </c>
      <c r="I15" s="21">
        <v>0.67471593979288402</v>
      </c>
      <c r="J15" s="21">
        <v>0.64153012044768098</v>
      </c>
      <c r="K15" s="21">
        <v>0.61968364362709705</v>
      </c>
      <c r="L15" s="21">
        <v>1</v>
      </c>
      <c r="M15" s="21"/>
      <c r="N15" s="21">
        <v>0.69837187919908605</v>
      </c>
      <c r="O15" s="21">
        <v>0.74962007947358</v>
      </c>
      <c r="P15" s="21">
        <v>0.58587361400983395</v>
      </c>
      <c r="Q15" s="21">
        <v>0.44778612757524899</v>
      </c>
      <c r="R15" s="21">
        <v>1</v>
      </c>
      <c r="S15" s="21">
        <v>0.49159351094035902</v>
      </c>
      <c r="T15" s="21">
        <v>0.38607686165576499</v>
      </c>
      <c r="U15" s="21">
        <v>1</v>
      </c>
      <c r="V15" s="21">
        <v>0.430280169071035</v>
      </c>
      <c r="W15" s="21">
        <v>0.69803344610351004</v>
      </c>
      <c r="X15" s="21">
        <v>0.75011400330469802</v>
      </c>
      <c r="Y15" s="21">
        <v>1</v>
      </c>
      <c r="Z15" s="21">
        <v>0.59503144105932304</v>
      </c>
      <c r="AA15" s="21">
        <v>0.78642247662586096</v>
      </c>
      <c r="AB15" s="21">
        <v>1</v>
      </c>
      <c r="AC15" s="21">
        <v>0.84559426490324996</v>
      </c>
      <c r="AD15" s="21"/>
      <c r="AE15" s="21">
        <v>0.67300609897193797</v>
      </c>
      <c r="AF15" s="21">
        <v>0.65041292856623401</v>
      </c>
    </row>
    <row r="16" spans="2:32" x14ac:dyDescent="0.5">
      <c r="B16" s="18" t="s">
        <v>288</v>
      </c>
      <c r="C16" s="21">
        <v>8.8591623758879898E-2</v>
      </c>
      <c r="D16" s="21">
        <v>0.113506908671325</v>
      </c>
      <c r="E16" s="21">
        <v>6.7570133212772193E-2</v>
      </c>
      <c r="F16" s="21"/>
      <c r="G16" s="21">
        <v>0.12697134342038599</v>
      </c>
      <c r="H16" s="21">
        <v>8.3119875509590296E-2</v>
      </c>
      <c r="I16" s="21">
        <v>8.2283534777886094E-2</v>
      </c>
      <c r="J16" s="21">
        <v>8.5781494599932201E-2</v>
      </c>
      <c r="K16" s="21">
        <v>0.13087458642163299</v>
      </c>
      <c r="L16" s="21">
        <v>0</v>
      </c>
      <c r="M16" s="21"/>
      <c r="N16" s="21">
        <v>0</v>
      </c>
      <c r="O16" s="21">
        <v>0.13757980809200601</v>
      </c>
      <c r="P16" s="21">
        <v>0</v>
      </c>
      <c r="Q16" s="21">
        <v>0.21673577641050701</v>
      </c>
      <c r="R16" s="21">
        <v>0</v>
      </c>
      <c r="S16" s="21">
        <v>0.12760837925204099</v>
      </c>
      <c r="T16" s="21">
        <v>0.114370826627767</v>
      </c>
      <c r="U16" s="21">
        <v>0</v>
      </c>
      <c r="V16" s="21">
        <v>9.2463015764807796E-2</v>
      </c>
      <c r="W16" s="21">
        <v>8.7837958465467006E-2</v>
      </c>
      <c r="X16" s="21">
        <v>0</v>
      </c>
      <c r="Y16" s="21">
        <v>0</v>
      </c>
      <c r="Z16" s="21">
        <v>0.29485828053565799</v>
      </c>
      <c r="AA16" s="21">
        <v>0</v>
      </c>
      <c r="AB16" s="21">
        <v>0</v>
      </c>
      <c r="AC16" s="21">
        <v>0</v>
      </c>
      <c r="AD16" s="21"/>
      <c r="AE16" s="21">
        <v>9.4384521593703502E-2</v>
      </c>
      <c r="AF16" s="21">
        <v>8.4314449416245094E-2</v>
      </c>
    </row>
    <row r="17" spans="2:32" x14ac:dyDescent="0.5">
      <c r="B17" s="18" t="s">
        <v>99</v>
      </c>
      <c r="C17" s="22">
        <v>0.57141755467280797</v>
      </c>
      <c r="D17" s="22">
        <v>0.53067084558917499</v>
      </c>
      <c r="E17" s="22">
        <v>0.60294307183478901</v>
      </c>
      <c r="F17" s="22"/>
      <c r="G17" s="22">
        <v>0.34059312496120497</v>
      </c>
      <c r="H17" s="22">
        <v>0.61140470868614405</v>
      </c>
      <c r="I17" s="22">
        <v>0.59243240501499805</v>
      </c>
      <c r="J17" s="22">
        <v>0.55574862584774898</v>
      </c>
      <c r="K17" s="22">
        <v>0.48880905720546403</v>
      </c>
      <c r="L17" s="22">
        <v>1</v>
      </c>
      <c r="M17" s="22"/>
      <c r="N17" s="22">
        <v>0.69837187919908605</v>
      </c>
      <c r="O17" s="22">
        <v>0.61204027138157402</v>
      </c>
      <c r="P17" s="22">
        <v>0.58587361400983395</v>
      </c>
      <c r="Q17" s="22">
        <v>0.23105035116474201</v>
      </c>
      <c r="R17" s="22">
        <v>1</v>
      </c>
      <c r="S17" s="22">
        <v>0.36398513168831798</v>
      </c>
      <c r="T17" s="22">
        <v>0.27170603502799801</v>
      </c>
      <c r="U17" s="22">
        <v>1</v>
      </c>
      <c r="V17" s="22">
        <v>0.33781715330622702</v>
      </c>
      <c r="W17" s="22">
        <v>0.61019548763804299</v>
      </c>
      <c r="X17" s="22">
        <v>0.75011400330469802</v>
      </c>
      <c r="Y17" s="22">
        <v>1</v>
      </c>
      <c r="Z17" s="22">
        <v>0.30017316052366499</v>
      </c>
      <c r="AA17" s="22">
        <v>0.78642247662586096</v>
      </c>
      <c r="AB17" s="22">
        <v>1</v>
      </c>
      <c r="AC17" s="22">
        <v>0.84559426490324996</v>
      </c>
      <c r="AD17" s="22"/>
      <c r="AE17" s="22">
        <v>0.57862157737823405</v>
      </c>
      <c r="AF17" s="22">
        <v>0.56609847914998901</v>
      </c>
    </row>
    <row r="18" spans="2:32" x14ac:dyDescent="0.5">
      <c r="B18" s="16" t="s">
        <v>542</v>
      </c>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AF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292</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183</v>
      </c>
      <c r="D7" s="10">
        <v>83</v>
      </c>
      <c r="E7" s="10">
        <v>99</v>
      </c>
      <c r="F7" s="10"/>
      <c r="G7" s="10">
        <v>8</v>
      </c>
      <c r="H7" s="10">
        <v>41</v>
      </c>
      <c r="I7" s="10">
        <v>67</v>
      </c>
      <c r="J7" s="10">
        <v>49</v>
      </c>
      <c r="K7" s="10">
        <v>16</v>
      </c>
      <c r="L7" s="10">
        <v>2</v>
      </c>
      <c r="M7" s="10"/>
      <c r="N7" s="10">
        <v>23</v>
      </c>
      <c r="O7" s="10">
        <v>36</v>
      </c>
      <c r="P7" s="10">
        <v>5</v>
      </c>
      <c r="Q7" s="10">
        <v>9</v>
      </c>
      <c r="R7" s="10">
        <v>1</v>
      </c>
      <c r="S7" s="10">
        <v>8</v>
      </c>
      <c r="T7" s="10">
        <v>18</v>
      </c>
      <c r="U7" s="10">
        <v>3</v>
      </c>
      <c r="V7" s="10">
        <v>10</v>
      </c>
      <c r="W7" s="10">
        <v>31</v>
      </c>
      <c r="X7" s="10">
        <v>8</v>
      </c>
      <c r="Y7" s="10">
        <v>4</v>
      </c>
      <c r="Z7" s="10">
        <v>10</v>
      </c>
      <c r="AA7" s="10">
        <v>9</v>
      </c>
      <c r="AB7" s="10">
        <v>2</v>
      </c>
      <c r="AC7" s="10">
        <v>6</v>
      </c>
      <c r="AD7" s="10"/>
      <c r="AE7" s="10">
        <v>74</v>
      </c>
      <c r="AF7" s="10">
        <v>109</v>
      </c>
    </row>
    <row r="8" spans="2:32" ht="30" customHeight="1" x14ac:dyDescent="0.5">
      <c r="B8" s="11" t="s">
        <v>20</v>
      </c>
      <c r="C8" s="11">
        <v>186</v>
      </c>
      <c r="D8" s="11">
        <v>86</v>
      </c>
      <c r="E8" s="11">
        <v>98</v>
      </c>
      <c r="F8" s="11"/>
      <c r="G8" s="11">
        <v>9</v>
      </c>
      <c r="H8" s="11">
        <v>45</v>
      </c>
      <c r="I8" s="11">
        <v>69</v>
      </c>
      <c r="J8" s="11">
        <v>47</v>
      </c>
      <c r="K8" s="11">
        <v>15</v>
      </c>
      <c r="L8" s="11">
        <v>2</v>
      </c>
      <c r="M8" s="11"/>
      <c r="N8" s="11">
        <v>25</v>
      </c>
      <c r="O8" s="11">
        <v>37</v>
      </c>
      <c r="P8" s="11">
        <v>5</v>
      </c>
      <c r="Q8" s="11">
        <v>8</v>
      </c>
      <c r="R8" s="11">
        <v>1</v>
      </c>
      <c r="S8" s="11">
        <v>7</v>
      </c>
      <c r="T8" s="11">
        <v>17</v>
      </c>
      <c r="U8" s="11">
        <v>3</v>
      </c>
      <c r="V8" s="11">
        <v>14</v>
      </c>
      <c r="W8" s="11">
        <v>33</v>
      </c>
      <c r="X8" s="11">
        <v>8</v>
      </c>
      <c r="Y8" s="11">
        <v>4</v>
      </c>
      <c r="Z8" s="11">
        <v>9</v>
      </c>
      <c r="AA8" s="11">
        <v>8</v>
      </c>
      <c r="AB8" s="11">
        <v>3</v>
      </c>
      <c r="AC8" s="11">
        <v>6</v>
      </c>
      <c r="AD8" s="11"/>
      <c r="AE8" s="11">
        <v>79</v>
      </c>
      <c r="AF8" s="11">
        <v>107</v>
      </c>
    </row>
    <row r="9" spans="2:32" x14ac:dyDescent="0.5">
      <c r="B9" s="18" t="s">
        <v>282</v>
      </c>
      <c r="C9" s="17">
        <v>0.42076792908149302</v>
      </c>
      <c r="D9" s="17">
        <v>0.329138117479292</v>
      </c>
      <c r="E9" s="17">
        <v>0.49552896459178403</v>
      </c>
      <c r="F9" s="17"/>
      <c r="G9" s="17">
        <v>0.39592297024101902</v>
      </c>
      <c r="H9" s="17">
        <v>0.37418920965574798</v>
      </c>
      <c r="I9" s="17">
        <v>0.53281626117348901</v>
      </c>
      <c r="J9" s="17">
        <v>0.36028635885888799</v>
      </c>
      <c r="K9" s="17">
        <v>0.23781114921032001</v>
      </c>
      <c r="L9" s="17">
        <v>0.52311581547694497</v>
      </c>
      <c r="M9" s="17"/>
      <c r="N9" s="17">
        <v>0.29200415375683197</v>
      </c>
      <c r="O9" s="17">
        <v>0.47239583280361402</v>
      </c>
      <c r="P9" s="17">
        <v>0</v>
      </c>
      <c r="Q9" s="17">
        <v>0.66344254623374199</v>
      </c>
      <c r="R9" s="17">
        <v>1</v>
      </c>
      <c r="S9" s="17">
        <v>0.377610966072779</v>
      </c>
      <c r="T9" s="17">
        <v>0.50449148519730103</v>
      </c>
      <c r="U9" s="17">
        <v>0.329385532886382</v>
      </c>
      <c r="V9" s="17">
        <v>0.30771725090337199</v>
      </c>
      <c r="W9" s="17">
        <v>0.44356783348026002</v>
      </c>
      <c r="X9" s="17">
        <v>0.50003886555452803</v>
      </c>
      <c r="Y9" s="17">
        <v>0.77016415553401596</v>
      </c>
      <c r="Z9" s="17">
        <v>0.31688222114687198</v>
      </c>
      <c r="AA9" s="17">
        <v>0.46980616299489603</v>
      </c>
      <c r="AB9" s="17">
        <v>0</v>
      </c>
      <c r="AC9" s="17">
        <v>0.45881004369489897</v>
      </c>
      <c r="AD9" s="17"/>
      <c r="AE9" s="17">
        <v>0.388863007872017</v>
      </c>
      <c r="AF9" s="17">
        <v>0.44432486281172801</v>
      </c>
    </row>
    <row r="10" spans="2:32" x14ac:dyDescent="0.5">
      <c r="B10" s="18" t="s">
        <v>283</v>
      </c>
      <c r="C10" s="17">
        <v>0.31053372159164899</v>
      </c>
      <c r="D10" s="17">
        <v>0.35997089578278102</v>
      </c>
      <c r="E10" s="17">
        <v>0.27017786829781498</v>
      </c>
      <c r="F10" s="17"/>
      <c r="G10" s="17">
        <v>0.124434075985052</v>
      </c>
      <c r="H10" s="17">
        <v>0.43350143358619603</v>
      </c>
      <c r="I10" s="17">
        <v>0.25482492515652699</v>
      </c>
      <c r="J10" s="17">
        <v>0.263831834625602</v>
      </c>
      <c r="K10" s="17">
        <v>0.435047779137548</v>
      </c>
      <c r="L10" s="17">
        <v>0.47688418452305498</v>
      </c>
      <c r="M10" s="17"/>
      <c r="N10" s="17">
        <v>0.45008910112228401</v>
      </c>
      <c r="O10" s="17">
        <v>0.276795841971054</v>
      </c>
      <c r="P10" s="17">
        <v>0.40228770782526602</v>
      </c>
      <c r="Q10" s="17">
        <v>0</v>
      </c>
      <c r="R10" s="17">
        <v>0</v>
      </c>
      <c r="S10" s="17">
        <v>0.24159092411962099</v>
      </c>
      <c r="T10" s="17">
        <v>0.15913261113813201</v>
      </c>
      <c r="U10" s="17">
        <v>0.33530723355680903</v>
      </c>
      <c r="V10" s="17">
        <v>0.20661364100884999</v>
      </c>
      <c r="W10" s="17">
        <v>0.40326973996038501</v>
      </c>
      <c r="X10" s="17">
        <v>0.115820639314675</v>
      </c>
      <c r="Y10" s="17">
        <v>0</v>
      </c>
      <c r="Z10" s="17">
        <v>0.486865767614167</v>
      </c>
      <c r="AA10" s="17">
        <v>0.42942800844837498</v>
      </c>
      <c r="AB10" s="17">
        <v>0.51942008658519201</v>
      </c>
      <c r="AC10" s="17">
        <v>0.54118995630510103</v>
      </c>
      <c r="AD10" s="17"/>
      <c r="AE10" s="17">
        <v>0.28980840005403902</v>
      </c>
      <c r="AF10" s="17">
        <v>0.32583622062600698</v>
      </c>
    </row>
    <row r="11" spans="2:32" ht="28.7" x14ac:dyDescent="0.5">
      <c r="B11" s="18" t="s">
        <v>284</v>
      </c>
      <c r="C11" s="17">
        <v>0.15390627117307201</v>
      </c>
      <c r="D11" s="17">
        <v>0.19507637772143999</v>
      </c>
      <c r="E11" s="17">
        <v>0.11924588665103</v>
      </c>
      <c r="F11" s="17"/>
      <c r="G11" s="17">
        <v>0.352671610353542</v>
      </c>
      <c r="H11" s="17">
        <v>6.8471578790168006E-2</v>
      </c>
      <c r="I11" s="17">
        <v>0.142016827736312</v>
      </c>
      <c r="J11" s="17">
        <v>0.23025994912129699</v>
      </c>
      <c r="K11" s="17">
        <v>0.12593488675026401</v>
      </c>
      <c r="L11" s="17">
        <v>0</v>
      </c>
      <c r="M11" s="17"/>
      <c r="N11" s="17">
        <v>0.177781409771854</v>
      </c>
      <c r="O11" s="17">
        <v>0.1341611356894</v>
      </c>
      <c r="P11" s="17">
        <v>0.230540479805599</v>
      </c>
      <c r="Q11" s="17">
        <v>0.22575223757789101</v>
      </c>
      <c r="R11" s="17">
        <v>0</v>
      </c>
      <c r="S11" s="17">
        <v>0.38079810980759998</v>
      </c>
      <c r="T11" s="17">
        <v>0.1110025385184</v>
      </c>
      <c r="U11" s="17">
        <v>0.33530723355680903</v>
      </c>
      <c r="V11" s="17">
        <v>0.28119867516678598</v>
      </c>
      <c r="W11" s="17">
        <v>3.1223306759320699E-2</v>
      </c>
      <c r="X11" s="17">
        <v>0.38414049513079701</v>
      </c>
      <c r="Y11" s="17">
        <v>0.22983584446598401</v>
      </c>
      <c r="Z11" s="17">
        <v>0</v>
      </c>
      <c r="AA11" s="17">
        <v>0.100765828556729</v>
      </c>
      <c r="AB11" s="17">
        <v>0.48057991341480799</v>
      </c>
      <c r="AC11" s="17">
        <v>0</v>
      </c>
      <c r="AD11" s="17"/>
      <c r="AE11" s="17">
        <v>0.19457916526215599</v>
      </c>
      <c r="AF11" s="17">
        <v>0.12387552248754299</v>
      </c>
    </row>
    <row r="12" spans="2:32" x14ac:dyDescent="0.5">
      <c r="B12" s="18" t="s">
        <v>285</v>
      </c>
      <c r="C12" s="17">
        <v>5.3315528976445703E-2</v>
      </c>
      <c r="D12" s="17">
        <v>8.2012100361212203E-2</v>
      </c>
      <c r="E12" s="17">
        <v>2.86136925914851E-2</v>
      </c>
      <c r="F12" s="17"/>
      <c r="G12" s="17">
        <v>0.12697134342038599</v>
      </c>
      <c r="H12" s="17">
        <v>4.6936057754703601E-2</v>
      </c>
      <c r="I12" s="17">
        <v>4.14753787143518E-2</v>
      </c>
      <c r="J12" s="17">
        <v>3.80183903630366E-2</v>
      </c>
      <c r="K12" s="17">
        <v>0.138794164481396</v>
      </c>
      <c r="L12" s="17">
        <v>0</v>
      </c>
      <c r="M12" s="17"/>
      <c r="N12" s="17">
        <v>4.2135854865655499E-2</v>
      </c>
      <c r="O12" s="17">
        <v>8.8351771845362803E-2</v>
      </c>
      <c r="P12" s="17">
        <v>0.18358590618456699</v>
      </c>
      <c r="Q12" s="17">
        <v>0</v>
      </c>
      <c r="R12" s="17">
        <v>0</v>
      </c>
      <c r="S12" s="17">
        <v>0</v>
      </c>
      <c r="T12" s="17">
        <v>0.118082120360952</v>
      </c>
      <c r="U12" s="17">
        <v>0</v>
      </c>
      <c r="V12" s="17">
        <v>0</v>
      </c>
      <c r="W12" s="17">
        <v>3.1223306759320699E-2</v>
      </c>
      <c r="X12" s="17">
        <v>0</v>
      </c>
      <c r="Y12" s="17">
        <v>0</v>
      </c>
      <c r="Z12" s="17">
        <v>0.19625201123896199</v>
      </c>
      <c r="AA12" s="17">
        <v>0</v>
      </c>
      <c r="AB12" s="17">
        <v>0</v>
      </c>
      <c r="AC12" s="17">
        <v>0</v>
      </c>
      <c r="AD12" s="17"/>
      <c r="AE12" s="17">
        <v>7.7298135097547793E-2</v>
      </c>
      <c r="AF12" s="17">
        <v>3.5608020490096197E-2</v>
      </c>
    </row>
    <row r="13" spans="2:32" x14ac:dyDescent="0.5">
      <c r="B13" s="18" t="s">
        <v>286</v>
      </c>
      <c r="C13" s="17">
        <v>3.5901227642885399E-2</v>
      </c>
      <c r="D13" s="17">
        <v>3.38025086552751E-2</v>
      </c>
      <c r="E13" s="17">
        <v>3.8108077021473702E-2</v>
      </c>
      <c r="F13" s="17"/>
      <c r="G13" s="17">
        <v>0</v>
      </c>
      <c r="H13" s="17">
        <v>2.0963667633948701E-2</v>
      </c>
      <c r="I13" s="17">
        <v>2.8866607219319902E-2</v>
      </c>
      <c r="J13" s="17">
        <v>5.9823879889293101E-2</v>
      </c>
      <c r="K13" s="17">
        <v>6.2412020420472503E-2</v>
      </c>
      <c r="L13" s="17">
        <v>0</v>
      </c>
      <c r="M13" s="17"/>
      <c r="N13" s="17">
        <v>3.7989480483374999E-2</v>
      </c>
      <c r="O13" s="17">
        <v>2.8295417690569601E-2</v>
      </c>
      <c r="P13" s="17">
        <v>0</v>
      </c>
      <c r="Q13" s="17">
        <v>0.110805216188367</v>
      </c>
      <c r="R13" s="17">
        <v>0</v>
      </c>
      <c r="S13" s="17">
        <v>0</v>
      </c>
      <c r="T13" s="17">
        <v>0.107291244785215</v>
      </c>
      <c r="U13" s="17">
        <v>0</v>
      </c>
      <c r="V13" s="17">
        <v>0</v>
      </c>
      <c r="W13" s="17">
        <v>5.8889780483149801E-2</v>
      </c>
      <c r="X13" s="17">
        <v>0</v>
      </c>
      <c r="Y13" s="17">
        <v>0</v>
      </c>
      <c r="Z13" s="17">
        <v>0</v>
      </c>
      <c r="AA13" s="17">
        <v>0</v>
      </c>
      <c r="AB13" s="17">
        <v>0</v>
      </c>
      <c r="AC13" s="17">
        <v>0</v>
      </c>
      <c r="AD13" s="17"/>
      <c r="AE13" s="17">
        <v>1.3271102125252199E-2</v>
      </c>
      <c r="AF13" s="17">
        <v>5.2610134824496897E-2</v>
      </c>
    </row>
    <row r="14" spans="2:32" x14ac:dyDescent="0.5">
      <c r="B14" s="18" t="s">
        <v>168</v>
      </c>
      <c r="C14" s="17">
        <v>2.5575321534453899E-2</v>
      </c>
      <c r="D14" s="17">
        <v>0</v>
      </c>
      <c r="E14" s="17">
        <v>4.8325510846411998E-2</v>
      </c>
      <c r="F14" s="17"/>
      <c r="G14" s="17">
        <v>0</v>
      </c>
      <c r="H14" s="17">
        <v>5.5938052579235099E-2</v>
      </c>
      <c r="I14" s="17">
        <v>0</v>
      </c>
      <c r="J14" s="17">
        <v>4.7779587141883899E-2</v>
      </c>
      <c r="K14" s="17">
        <v>0</v>
      </c>
      <c r="L14" s="17">
        <v>0</v>
      </c>
      <c r="M14" s="17"/>
      <c r="N14" s="17">
        <v>0</v>
      </c>
      <c r="O14" s="17">
        <v>0</v>
      </c>
      <c r="P14" s="17">
        <v>0.18358590618456699</v>
      </c>
      <c r="Q14" s="17">
        <v>0</v>
      </c>
      <c r="R14" s="17">
        <v>0</v>
      </c>
      <c r="S14" s="17">
        <v>0</v>
      </c>
      <c r="T14" s="17">
        <v>0</v>
      </c>
      <c r="U14" s="17">
        <v>0</v>
      </c>
      <c r="V14" s="17">
        <v>0.20447043292099201</v>
      </c>
      <c r="W14" s="17">
        <v>3.1826032557563597E-2</v>
      </c>
      <c r="X14" s="17">
        <v>0</v>
      </c>
      <c r="Y14" s="17">
        <v>0</v>
      </c>
      <c r="Z14" s="17">
        <v>0</v>
      </c>
      <c r="AA14" s="17">
        <v>0</v>
      </c>
      <c r="AB14" s="17">
        <v>0</v>
      </c>
      <c r="AC14" s="17">
        <v>0</v>
      </c>
      <c r="AD14" s="17"/>
      <c r="AE14" s="17">
        <v>3.6180189588987499E-2</v>
      </c>
      <c r="AF14" s="17">
        <v>1.7745238760128498E-2</v>
      </c>
    </row>
    <row r="15" spans="2:32" x14ac:dyDescent="0.5">
      <c r="B15" s="18" t="s">
        <v>287</v>
      </c>
      <c r="C15" s="21">
        <v>0.73130165067314301</v>
      </c>
      <c r="D15" s="21">
        <v>0.68910901326207297</v>
      </c>
      <c r="E15" s="21">
        <v>0.76570683288959895</v>
      </c>
      <c r="F15" s="21"/>
      <c r="G15" s="21">
        <v>0.52035704622607104</v>
      </c>
      <c r="H15" s="21">
        <v>0.80769064324194495</v>
      </c>
      <c r="I15" s="21">
        <v>0.78764118633001601</v>
      </c>
      <c r="J15" s="21">
        <v>0.62411819348449005</v>
      </c>
      <c r="K15" s="21">
        <v>0.67285892834786698</v>
      </c>
      <c r="L15" s="21">
        <v>1</v>
      </c>
      <c r="M15" s="21"/>
      <c r="N15" s="21">
        <v>0.74209325487911504</v>
      </c>
      <c r="O15" s="21">
        <v>0.74919167477466697</v>
      </c>
      <c r="P15" s="21">
        <v>0.40228770782526602</v>
      </c>
      <c r="Q15" s="21">
        <v>0.66344254623374199</v>
      </c>
      <c r="R15" s="21">
        <v>1</v>
      </c>
      <c r="S15" s="21">
        <v>0.61920189019240002</v>
      </c>
      <c r="T15" s="21">
        <v>0.66362409633543296</v>
      </c>
      <c r="U15" s="21">
        <v>0.66469276644319097</v>
      </c>
      <c r="V15" s="21">
        <v>0.51433089191222203</v>
      </c>
      <c r="W15" s="21">
        <v>0.84683757344064503</v>
      </c>
      <c r="X15" s="21">
        <v>0.61585950486920304</v>
      </c>
      <c r="Y15" s="21">
        <v>0.77016415553401596</v>
      </c>
      <c r="Z15" s="21">
        <v>0.80374798876103803</v>
      </c>
      <c r="AA15" s="21">
        <v>0.899234171443271</v>
      </c>
      <c r="AB15" s="21">
        <v>0.51942008658519201</v>
      </c>
      <c r="AC15" s="21">
        <v>1</v>
      </c>
      <c r="AD15" s="21"/>
      <c r="AE15" s="21">
        <v>0.67867140792605596</v>
      </c>
      <c r="AF15" s="21">
        <v>0.77016108343773504</v>
      </c>
    </row>
    <row r="16" spans="2:32" x14ac:dyDescent="0.5">
      <c r="B16" s="18" t="s">
        <v>288</v>
      </c>
      <c r="C16" s="21">
        <v>8.9216756619331095E-2</v>
      </c>
      <c r="D16" s="21">
        <v>0.11581460901648701</v>
      </c>
      <c r="E16" s="21">
        <v>6.6721769612958795E-2</v>
      </c>
      <c r="F16" s="21"/>
      <c r="G16" s="21">
        <v>0.12697134342038599</v>
      </c>
      <c r="H16" s="21">
        <v>6.7899725388652299E-2</v>
      </c>
      <c r="I16" s="21">
        <v>7.0341985933671705E-2</v>
      </c>
      <c r="J16" s="21">
        <v>9.7842270252329694E-2</v>
      </c>
      <c r="K16" s="21">
        <v>0.20120618490186801</v>
      </c>
      <c r="L16" s="21">
        <v>0</v>
      </c>
      <c r="M16" s="21"/>
      <c r="N16" s="21">
        <v>8.0125335349030394E-2</v>
      </c>
      <c r="O16" s="21">
        <v>0.11664718953593201</v>
      </c>
      <c r="P16" s="21">
        <v>0.18358590618456699</v>
      </c>
      <c r="Q16" s="21">
        <v>0.110805216188367</v>
      </c>
      <c r="R16" s="21">
        <v>0</v>
      </c>
      <c r="S16" s="21">
        <v>0</v>
      </c>
      <c r="T16" s="21">
        <v>0.22537336514616699</v>
      </c>
      <c r="U16" s="21">
        <v>0</v>
      </c>
      <c r="V16" s="21">
        <v>0</v>
      </c>
      <c r="W16" s="21">
        <v>9.0113087242470497E-2</v>
      </c>
      <c r="X16" s="21">
        <v>0</v>
      </c>
      <c r="Y16" s="21">
        <v>0</v>
      </c>
      <c r="Z16" s="21">
        <v>0.19625201123896199</v>
      </c>
      <c r="AA16" s="21">
        <v>0</v>
      </c>
      <c r="AB16" s="21">
        <v>0</v>
      </c>
      <c r="AC16" s="21">
        <v>0</v>
      </c>
      <c r="AD16" s="21"/>
      <c r="AE16" s="21">
        <v>9.0569237222799998E-2</v>
      </c>
      <c r="AF16" s="21">
        <v>8.8218155314593094E-2</v>
      </c>
    </row>
    <row r="17" spans="2:32" x14ac:dyDescent="0.5">
      <c r="B17" s="18" t="s">
        <v>99</v>
      </c>
      <c r="C17" s="22">
        <v>0.64208489405381197</v>
      </c>
      <c r="D17" s="22">
        <v>0.57329440424558598</v>
      </c>
      <c r="E17" s="22">
        <v>0.69898506327664001</v>
      </c>
      <c r="F17" s="22"/>
      <c r="G17" s="22">
        <v>0.39338570280568502</v>
      </c>
      <c r="H17" s="22">
        <v>0.73979091785329198</v>
      </c>
      <c r="I17" s="22">
        <v>0.71729920039634498</v>
      </c>
      <c r="J17" s="22">
        <v>0.52627592323215999</v>
      </c>
      <c r="K17" s="22">
        <v>0.471652743445999</v>
      </c>
      <c r="L17" s="22">
        <v>1</v>
      </c>
      <c r="M17" s="22"/>
      <c r="N17" s="22">
        <v>0.66196791953008505</v>
      </c>
      <c r="O17" s="22">
        <v>0.63254448523873497</v>
      </c>
      <c r="P17" s="22">
        <v>0.218701801640699</v>
      </c>
      <c r="Q17" s="22">
        <v>0.55263733004537596</v>
      </c>
      <c r="R17" s="22">
        <v>1</v>
      </c>
      <c r="S17" s="22">
        <v>0.61920189019240002</v>
      </c>
      <c r="T17" s="22">
        <v>0.438250731189266</v>
      </c>
      <c r="U17" s="22">
        <v>0.66469276644319097</v>
      </c>
      <c r="V17" s="22">
        <v>0.51433089191222203</v>
      </c>
      <c r="W17" s="22">
        <v>0.75672448619817501</v>
      </c>
      <c r="X17" s="22">
        <v>0.61585950486920304</v>
      </c>
      <c r="Y17" s="22">
        <v>0.77016415553401596</v>
      </c>
      <c r="Z17" s="22">
        <v>0.60749597752207596</v>
      </c>
      <c r="AA17" s="22">
        <v>0.899234171443271</v>
      </c>
      <c r="AB17" s="22">
        <v>0.51942008658519201</v>
      </c>
      <c r="AC17" s="22">
        <v>1</v>
      </c>
      <c r="AD17" s="22"/>
      <c r="AE17" s="22">
        <v>0.58810217070325599</v>
      </c>
      <c r="AF17" s="22">
        <v>0.68194292812314194</v>
      </c>
    </row>
    <row r="18" spans="2:32" x14ac:dyDescent="0.5">
      <c r="B18" s="16" t="s">
        <v>542</v>
      </c>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AF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293</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183</v>
      </c>
      <c r="D7" s="10">
        <v>83</v>
      </c>
      <c r="E7" s="10">
        <v>99</v>
      </c>
      <c r="F7" s="10"/>
      <c r="G7" s="10">
        <v>8</v>
      </c>
      <c r="H7" s="10">
        <v>41</v>
      </c>
      <c r="I7" s="10">
        <v>67</v>
      </c>
      <c r="J7" s="10">
        <v>49</v>
      </c>
      <c r="K7" s="10">
        <v>16</v>
      </c>
      <c r="L7" s="10">
        <v>2</v>
      </c>
      <c r="M7" s="10"/>
      <c r="N7" s="10">
        <v>23</v>
      </c>
      <c r="O7" s="10">
        <v>36</v>
      </c>
      <c r="P7" s="10">
        <v>5</v>
      </c>
      <c r="Q7" s="10">
        <v>9</v>
      </c>
      <c r="R7" s="10">
        <v>1</v>
      </c>
      <c r="S7" s="10">
        <v>8</v>
      </c>
      <c r="T7" s="10">
        <v>18</v>
      </c>
      <c r="U7" s="10">
        <v>3</v>
      </c>
      <c r="V7" s="10">
        <v>10</v>
      </c>
      <c r="W7" s="10">
        <v>31</v>
      </c>
      <c r="X7" s="10">
        <v>8</v>
      </c>
      <c r="Y7" s="10">
        <v>4</v>
      </c>
      <c r="Z7" s="10">
        <v>10</v>
      </c>
      <c r="AA7" s="10">
        <v>9</v>
      </c>
      <c r="AB7" s="10">
        <v>2</v>
      </c>
      <c r="AC7" s="10">
        <v>6</v>
      </c>
      <c r="AD7" s="10"/>
      <c r="AE7" s="10">
        <v>74</v>
      </c>
      <c r="AF7" s="10">
        <v>109</v>
      </c>
    </row>
    <row r="8" spans="2:32" ht="30" customHeight="1" x14ac:dyDescent="0.5">
      <c r="B8" s="11" t="s">
        <v>20</v>
      </c>
      <c r="C8" s="11">
        <v>186</v>
      </c>
      <c r="D8" s="11">
        <v>86</v>
      </c>
      <c r="E8" s="11">
        <v>98</v>
      </c>
      <c r="F8" s="11"/>
      <c r="G8" s="11">
        <v>9</v>
      </c>
      <c r="H8" s="11">
        <v>45</v>
      </c>
      <c r="I8" s="11">
        <v>69</v>
      </c>
      <c r="J8" s="11">
        <v>47</v>
      </c>
      <c r="K8" s="11">
        <v>15</v>
      </c>
      <c r="L8" s="11">
        <v>2</v>
      </c>
      <c r="M8" s="11"/>
      <c r="N8" s="11">
        <v>25</v>
      </c>
      <c r="O8" s="11">
        <v>37</v>
      </c>
      <c r="P8" s="11">
        <v>5</v>
      </c>
      <c r="Q8" s="11">
        <v>8</v>
      </c>
      <c r="R8" s="11">
        <v>1</v>
      </c>
      <c r="S8" s="11">
        <v>7</v>
      </c>
      <c r="T8" s="11">
        <v>17</v>
      </c>
      <c r="U8" s="11">
        <v>3</v>
      </c>
      <c r="V8" s="11">
        <v>14</v>
      </c>
      <c r="W8" s="11">
        <v>33</v>
      </c>
      <c r="X8" s="11">
        <v>8</v>
      </c>
      <c r="Y8" s="11">
        <v>4</v>
      </c>
      <c r="Z8" s="11">
        <v>9</v>
      </c>
      <c r="AA8" s="11">
        <v>8</v>
      </c>
      <c r="AB8" s="11">
        <v>3</v>
      </c>
      <c r="AC8" s="11">
        <v>6</v>
      </c>
      <c r="AD8" s="11"/>
      <c r="AE8" s="11">
        <v>79</v>
      </c>
      <c r="AF8" s="11">
        <v>107</v>
      </c>
    </row>
    <row r="9" spans="2:32" x14ac:dyDescent="0.5">
      <c r="B9" s="18" t="s">
        <v>282</v>
      </c>
      <c r="C9" s="17">
        <v>0.46800635964572501</v>
      </c>
      <c r="D9" s="17">
        <v>0.41293712736688498</v>
      </c>
      <c r="E9" s="17">
        <v>0.51108820589386095</v>
      </c>
      <c r="F9" s="17"/>
      <c r="G9" s="17">
        <v>0.39592297024101902</v>
      </c>
      <c r="H9" s="17">
        <v>0.49794057611522002</v>
      </c>
      <c r="I9" s="17">
        <v>0.479183726168526</v>
      </c>
      <c r="J9" s="17">
        <v>0.40366329231730702</v>
      </c>
      <c r="K9" s="17">
        <v>0.56559169551331601</v>
      </c>
      <c r="L9" s="17">
        <v>0.52311581547694497</v>
      </c>
      <c r="M9" s="17"/>
      <c r="N9" s="17">
        <v>0.435110372761502</v>
      </c>
      <c r="O9" s="17">
        <v>0.47844405608012203</v>
      </c>
      <c r="P9" s="17">
        <v>0.18358590618456699</v>
      </c>
      <c r="Q9" s="17">
        <v>0.55751198601160101</v>
      </c>
      <c r="R9" s="17">
        <v>1</v>
      </c>
      <c r="S9" s="17">
        <v>0.377610966072779</v>
      </c>
      <c r="T9" s="17">
        <v>0.44370622496963802</v>
      </c>
      <c r="U9" s="17">
        <v>0.329385532886382</v>
      </c>
      <c r="V9" s="17">
        <v>0.51433089191222203</v>
      </c>
      <c r="W9" s="17">
        <v>0.52730178586348098</v>
      </c>
      <c r="X9" s="17">
        <v>0.36820927672404402</v>
      </c>
      <c r="Y9" s="17">
        <v>0.77016415553401596</v>
      </c>
      <c r="Z9" s="17">
        <v>0.41115050297809302</v>
      </c>
      <c r="AA9" s="17">
        <v>0.64915111286346805</v>
      </c>
      <c r="AB9" s="17">
        <v>0</v>
      </c>
      <c r="AC9" s="17">
        <v>0.32223499453056398</v>
      </c>
      <c r="AD9" s="17"/>
      <c r="AE9" s="17">
        <v>0.47550045275033898</v>
      </c>
      <c r="AF9" s="17">
        <v>0.462473111233214</v>
      </c>
    </row>
    <row r="10" spans="2:32" x14ac:dyDescent="0.5">
      <c r="B10" s="18" t="s">
        <v>283</v>
      </c>
      <c r="C10" s="17">
        <v>0.349863275149709</v>
      </c>
      <c r="D10" s="17">
        <v>0.41514044731567301</v>
      </c>
      <c r="E10" s="17">
        <v>0.29597201715657301</v>
      </c>
      <c r="F10" s="17"/>
      <c r="G10" s="17">
        <v>0.24018401848988999</v>
      </c>
      <c r="H10" s="17">
        <v>0.33092670865194501</v>
      </c>
      <c r="I10" s="17">
        <v>0.32205586997484897</v>
      </c>
      <c r="J10" s="17">
        <v>0.41686409969539201</v>
      </c>
      <c r="K10" s="17">
        <v>0.37199628406621099</v>
      </c>
      <c r="L10" s="17">
        <v>0.47688418452305498</v>
      </c>
      <c r="M10" s="17"/>
      <c r="N10" s="17">
        <v>0.38710821746664398</v>
      </c>
      <c r="O10" s="17">
        <v>0.35561857508120898</v>
      </c>
      <c r="P10" s="17">
        <v>0.40228770782526602</v>
      </c>
      <c r="Q10" s="17">
        <v>0.21673577641050701</v>
      </c>
      <c r="R10" s="17">
        <v>0</v>
      </c>
      <c r="S10" s="17">
        <v>0.36801413145619399</v>
      </c>
      <c r="T10" s="17">
        <v>0.21991787136579499</v>
      </c>
      <c r="U10" s="17">
        <v>0.67061446711361805</v>
      </c>
      <c r="V10" s="17">
        <v>0.19239883562299301</v>
      </c>
      <c r="W10" s="17">
        <v>0.347411060943631</v>
      </c>
      <c r="X10" s="17">
        <v>0.51373431541113801</v>
      </c>
      <c r="Y10" s="17">
        <v>0.22983584446598401</v>
      </c>
      <c r="Z10" s="17">
        <v>0.39259748578294501</v>
      </c>
      <c r="AA10" s="17">
        <v>0.20461915493427299</v>
      </c>
      <c r="AB10" s="17">
        <v>1</v>
      </c>
      <c r="AC10" s="17">
        <v>0.67776500546943597</v>
      </c>
      <c r="AD10" s="17"/>
      <c r="AE10" s="17">
        <v>0.35813555413114001</v>
      </c>
      <c r="AF10" s="17">
        <v>0.34375545477666503</v>
      </c>
    </row>
    <row r="11" spans="2:32" ht="28.7" x14ac:dyDescent="0.5">
      <c r="B11" s="18" t="s">
        <v>284</v>
      </c>
      <c r="C11" s="17">
        <v>0.11617217617657399</v>
      </c>
      <c r="D11" s="17">
        <v>0.110677637353213</v>
      </c>
      <c r="E11" s="17">
        <v>0.122172887688795</v>
      </c>
      <c r="F11" s="17"/>
      <c r="G11" s="17">
        <v>0.236921667848705</v>
      </c>
      <c r="H11" s="17">
        <v>0.100918184428192</v>
      </c>
      <c r="I11" s="17">
        <v>0.137400525124797</v>
      </c>
      <c r="J11" s="17">
        <v>0.118516614922069</v>
      </c>
      <c r="K11" s="17">
        <v>0</v>
      </c>
      <c r="L11" s="17">
        <v>0</v>
      </c>
      <c r="M11" s="17"/>
      <c r="N11" s="17">
        <v>9.3000267149444399E-2</v>
      </c>
      <c r="O11" s="17">
        <v>0.10285967174738</v>
      </c>
      <c r="P11" s="17">
        <v>0.230540479805599</v>
      </c>
      <c r="Q11" s="17">
        <v>0.22575223757789101</v>
      </c>
      <c r="R11" s="17">
        <v>0</v>
      </c>
      <c r="S11" s="17">
        <v>0.25437490247102701</v>
      </c>
      <c r="T11" s="17">
        <v>0.21829378330361501</v>
      </c>
      <c r="U11" s="17">
        <v>0</v>
      </c>
      <c r="V11" s="17">
        <v>0.29327027246478499</v>
      </c>
      <c r="W11" s="17">
        <v>0</v>
      </c>
      <c r="X11" s="17">
        <v>0.118056407864818</v>
      </c>
      <c r="Y11" s="17">
        <v>0</v>
      </c>
      <c r="Z11" s="17">
        <v>9.7645741942265205E-2</v>
      </c>
      <c r="AA11" s="17">
        <v>0.14622973220225899</v>
      </c>
      <c r="AB11" s="17">
        <v>0</v>
      </c>
      <c r="AC11" s="17">
        <v>0</v>
      </c>
      <c r="AD11" s="17"/>
      <c r="AE11" s="17">
        <v>0.112820310752558</v>
      </c>
      <c r="AF11" s="17">
        <v>0.118647019199937</v>
      </c>
    </row>
    <row r="12" spans="2:32" x14ac:dyDescent="0.5">
      <c r="B12" s="18" t="s">
        <v>285</v>
      </c>
      <c r="C12" s="17">
        <v>3.45117411363354E-2</v>
      </c>
      <c r="D12" s="17">
        <v>3.8932065896221099E-2</v>
      </c>
      <c r="E12" s="17">
        <v>3.09712507390318E-2</v>
      </c>
      <c r="F12" s="17"/>
      <c r="G12" s="17">
        <v>0.12697134342038599</v>
      </c>
      <c r="H12" s="17">
        <v>4.6936057754703601E-2</v>
      </c>
      <c r="I12" s="17">
        <v>4.6820535235007801E-2</v>
      </c>
      <c r="J12" s="17">
        <v>0</v>
      </c>
      <c r="K12" s="17">
        <v>0</v>
      </c>
      <c r="L12" s="17">
        <v>0</v>
      </c>
      <c r="M12" s="17"/>
      <c r="N12" s="17">
        <v>4.37213756800299E-2</v>
      </c>
      <c r="O12" s="17">
        <v>6.30776970912892E-2</v>
      </c>
      <c r="P12" s="17">
        <v>0</v>
      </c>
      <c r="Q12" s="17">
        <v>0</v>
      </c>
      <c r="R12" s="17">
        <v>0</v>
      </c>
      <c r="S12" s="17">
        <v>0</v>
      </c>
      <c r="T12" s="17">
        <v>5.9041060180476002E-2</v>
      </c>
      <c r="U12" s="17">
        <v>0</v>
      </c>
      <c r="V12" s="17">
        <v>0</v>
      </c>
      <c r="W12" s="17">
        <v>3.45713401521743E-2</v>
      </c>
      <c r="X12" s="17">
        <v>0</v>
      </c>
      <c r="Y12" s="17">
        <v>0</v>
      </c>
      <c r="Z12" s="17">
        <v>9.8606269296696594E-2</v>
      </c>
      <c r="AA12" s="17">
        <v>0</v>
      </c>
      <c r="AB12" s="17">
        <v>0</v>
      </c>
      <c r="AC12" s="17">
        <v>0</v>
      </c>
      <c r="AD12" s="17"/>
      <c r="AE12" s="17">
        <v>4.0883713942119398E-2</v>
      </c>
      <c r="AF12" s="17">
        <v>2.98070079658261E-2</v>
      </c>
    </row>
    <row r="13" spans="2:32" x14ac:dyDescent="0.5">
      <c r="B13" s="18" t="s">
        <v>286</v>
      </c>
      <c r="C13" s="17">
        <v>1.5884941842317001E-2</v>
      </c>
      <c r="D13" s="17">
        <v>2.2312722068008699E-2</v>
      </c>
      <c r="E13" s="17">
        <v>1.03916004000372E-2</v>
      </c>
      <c r="F13" s="17"/>
      <c r="G13" s="17">
        <v>0</v>
      </c>
      <c r="H13" s="17">
        <v>0</v>
      </c>
      <c r="I13" s="17">
        <v>1.4539343496820199E-2</v>
      </c>
      <c r="J13" s="17">
        <v>2.1681901648788401E-2</v>
      </c>
      <c r="K13" s="17">
        <v>6.2412020420472503E-2</v>
      </c>
      <c r="L13" s="17">
        <v>0</v>
      </c>
      <c r="M13" s="17"/>
      <c r="N13" s="17">
        <v>4.1059766942379797E-2</v>
      </c>
      <c r="O13" s="17">
        <v>0</v>
      </c>
      <c r="P13" s="17">
        <v>0</v>
      </c>
      <c r="Q13" s="17">
        <v>0</v>
      </c>
      <c r="R13" s="17">
        <v>0</v>
      </c>
      <c r="S13" s="17">
        <v>0</v>
      </c>
      <c r="T13" s="17">
        <v>5.9041060180476002E-2</v>
      </c>
      <c r="U13" s="17">
        <v>0</v>
      </c>
      <c r="V13" s="17">
        <v>0</v>
      </c>
      <c r="W13" s="17">
        <v>2.8463871176320901E-2</v>
      </c>
      <c r="X13" s="17">
        <v>0</v>
      </c>
      <c r="Y13" s="17">
        <v>0</v>
      </c>
      <c r="Z13" s="17">
        <v>0</v>
      </c>
      <c r="AA13" s="17">
        <v>0</v>
      </c>
      <c r="AB13" s="17">
        <v>0</v>
      </c>
      <c r="AC13" s="17">
        <v>0</v>
      </c>
      <c r="AD13" s="17"/>
      <c r="AE13" s="17">
        <v>1.26599684238436E-2</v>
      </c>
      <c r="AF13" s="17">
        <v>1.8266094411287601E-2</v>
      </c>
    </row>
    <row r="14" spans="2:32" x14ac:dyDescent="0.5">
      <c r="B14" s="18" t="s">
        <v>168</v>
      </c>
      <c r="C14" s="17">
        <v>1.5561506049339801E-2</v>
      </c>
      <c r="D14" s="17">
        <v>0</v>
      </c>
      <c r="E14" s="17">
        <v>2.9404038121702399E-2</v>
      </c>
      <c r="F14" s="17"/>
      <c r="G14" s="17">
        <v>0</v>
      </c>
      <c r="H14" s="17">
        <v>2.32784730499398E-2</v>
      </c>
      <c r="I14" s="17">
        <v>0</v>
      </c>
      <c r="J14" s="17">
        <v>3.9274091416442801E-2</v>
      </c>
      <c r="K14" s="17">
        <v>0</v>
      </c>
      <c r="L14" s="17">
        <v>0</v>
      </c>
      <c r="M14" s="17"/>
      <c r="N14" s="17">
        <v>0</v>
      </c>
      <c r="O14" s="17">
        <v>0</v>
      </c>
      <c r="P14" s="17">
        <v>0.18358590618456699</v>
      </c>
      <c r="Q14" s="17">
        <v>0</v>
      </c>
      <c r="R14" s="17">
        <v>0</v>
      </c>
      <c r="S14" s="17">
        <v>0</v>
      </c>
      <c r="T14" s="17">
        <v>0</v>
      </c>
      <c r="U14" s="17">
        <v>0</v>
      </c>
      <c r="V14" s="17">
        <v>0</v>
      </c>
      <c r="W14" s="17">
        <v>6.22519418643925E-2</v>
      </c>
      <c r="X14" s="17">
        <v>0</v>
      </c>
      <c r="Y14" s="17">
        <v>0</v>
      </c>
      <c r="Z14" s="17">
        <v>0</v>
      </c>
      <c r="AA14" s="17">
        <v>0</v>
      </c>
      <c r="AB14" s="17">
        <v>0</v>
      </c>
      <c r="AC14" s="17">
        <v>0</v>
      </c>
      <c r="AD14" s="17"/>
      <c r="AE14" s="17">
        <v>0</v>
      </c>
      <c r="AF14" s="17">
        <v>2.7051312413069701E-2</v>
      </c>
    </row>
    <row r="15" spans="2:32" x14ac:dyDescent="0.5">
      <c r="B15" s="18" t="s">
        <v>287</v>
      </c>
      <c r="C15" s="21">
        <v>0.81786963479543295</v>
      </c>
      <c r="D15" s="21">
        <v>0.82807757468255705</v>
      </c>
      <c r="E15" s="21">
        <v>0.80706022305043401</v>
      </c>
      <c r="F15" s="21"/>
      <c r="G15" s="21">
        <v>0.63610698873090898</v>
      </c>
      <c r="H15" s="21">
        <v>0.82886728476716498</v>
      </c>
      <c r="I15" s="21">
        <v>0.80123959614337503</v>
      </c>
      <c r="J15" s="21">
        <v>0.82052739201269997</v>
      </c>
      <c r="K15" s="21">
        <v>0.937587979579527</v>
      </c>
      <c r="L15" s="21">
        <v>1</v>
      </c>
      <c r="M15" s="21"/>
      <c r="N15" s="21">
        <v>0.82221859022814603</v>
      </c>
      <c r="O15" s="21">
        <v>0.83406263116133095</v>
      </c>
      <c r="P15" s="21">
        <v>0.58587361400983395</v>
      </c>
      <c r="Q15" s="21">
        <v>0.77424776242210902</v>
      </c>
      <c r="R15" s="21">
        <v>1</v>
      </c>
      <c r="S15" s="21">
        <v>0.74562509752897299</v>
      </c>
      <c r="T15" s="21">
        <v>0.66362409633543296</v>
      </c>
      <c r="U15" s="21">
        <v>1</v>
      </c>
      <c r="V15" s="21">
        <v>0.70672972753521501</v>
      </c>
      <c r="W15" s="21">
        <v>0.87471284680711203</v>
      </c>
      <c r="X15" s="21">
        <v>0.88194359213518203</v>
      </c>
      <c r="Y15" s="21">
        <v>1</v>
      </c>
      <c r="Z15" s="21">
        <v>0.80374798876103803</v>
      </c>
      <c r="AA15" s="21">
        <v>0.85377026779774101</v>
      </c>
      <c r="AB15" s="21">
        <v>1</v>
      </c>
      <c r="AC15" s="21">
        <v>1</v>
      </c>
      <c r="AD15" s="21"/>
      <c r="AE15" s="21">
        <v>0.83363600688147899</v>
      </c>
      <c r="AF15" s="21">
        <v>0.80622856600987902</v>
      </c>
    </row>
    <row r="16" spans="2:32" x14ac:dyDescent="0.5">
      <c r="B16" s="18" t="s">
        <v>288</v>
      </c>
      <c r="C16" s="21">
        <v>5.03966829786524E-2</v>
      </c>
      <c r="D16" s="21">
        <v>6.1244787964229802E-2</v>
      </c>
      <c r="E16" s="21">
        <v>4.1362851139068998E-2</v>
      </c>
      <c r="F16" s="21"/>
      <c r="G16" s="21">
        <v>0.12697134342038599</v>
      </c>
      <c r="H16" s="21">
        <v>4.6936057754703601E-2</v>
      </c>
      <c r="I16" s="21">
        <v>6.1359878731828001E-2</v>
      </c>
      <c r="J16" s="21">
        <v>2.1681901648788401E-2</v>
      </c>
      <c r="K16" s="21">
        <v>6.2412020420472503E-2</v>
      </c>
      <c r="L16" s="21">
        <v>0</v>
      </c>
      <c r="M16" s="21"/>
      <c r="N16" s="21">
        <v>8.4781142622409697E-2</v>
      </c>
      <c r="O16" s="21">
        <v>6.30776970912892E-2</v>
      </c>
      <c r="P16" s="21">
        <v>0</v>
      </c>
      <c r="Q16" s="21">
        <v>0</v>
      </c>
      <c r="R16" s="21">
        <v>0</v>
      </c>
      <c r="S16" s="21">
        <v>0</v>
      </c>
      <c r="T16" s="21">
        <v>0.118082120360952</v>
      </c>
      <c r="U16" s="21">
        <v>0</v>
      </c>
      <c r="V16" s="21">
        <v>0</v>
      </c>
      <c r="W16" s="21">
        <v>6.3035211328495197E-2</v>
      </c>
      <c r="X16" s="21">
        <v>0</v>
      </c>
      <c r="Y16" s="21">
        <v>0</v>
      </c>
      <c r="Z16" s="21">
        <v>9.8606269296696594E-2</v>
      </c>
      <c r="AA16" s="21">
        <v>0</v>
      </c>
      <c r="AB16" s="21">
        <v>0</v>
      </c>
      <c r="AC16" s="21">
        <v>0</v>
      </c>
      <c r="AD16" s="21"/>
      <c r="AE16" s="21">
        <v>5.3543682365962901E-2</v>
      </c>
      <c r="AF16" s="21">
        <v>4.8073102377113701E-2</v>
      </c>
    </row>
    <row r="17" spans="2:32" x14ac:dyDescent="0.5">
      <c r="B17" s="18" t="s">
        <v>99</v>
      </c>
      <c r="C17" s="22">
        <v>0.76747295181678099</v>
      </c>
      <c r="D17" s="22">
        <v>0.766832786718328</v>
      </c>
      <c r="E17" s="22">
        <v>0.765697371911365</v>
      </c>
      <c r="F17" s="22"/>
      <c r="G17" s="22">
        <v>0.50913564531052302</v>
      </c>
      <c r="H17" s="22">
        <v>0.78193122701246098</v>
      </c>
      <c r="I17" s="22">
        <v>0.73987971741154701</v>
      </c>
      <c r="J17" s="22">
        <v>0.79884549036391095</v>
      </c>
      <c r="K17" s="22">
        <v>0.87517595915905499</v>
      </c>
      <c r="L17" s="22">
        <v>1</v>
      </c>
      <c r="M17" s="22"/>
      <c r="N17" s="22">
        <v>0.73743744760573604</v>
      </c>
      <c r="O17" s="22">
        <v>0.77098493407004198</v>
      </c>
      <c r="P17" s="22">
        <v>0.58587361400983395</v>
      </c>
      <c r="Q17" s="22">
        <v>0.77424776242210902</v>
      </c>
      <c r="R17" s="22">
        <v>1</v>
      </c>
      <c r="S17" s="22">
        <v>0.74562509752897299</v>
      </c>
      <c r="T17" s="22">
        <v>0.54554197597448095</v>
      </c>
      <c r="U17" s="22">
        <v>1</v>
      </c>
      <c r="V17" s="22">
        <v>0.70672972753521501</v>
      </c>
      <c r="W17" s="22">
        <v>0.81167763547861704</v>
      </c>
      <c r="X17" s="22">
        <v>0.88194359213518203</v>
      </c>
      <c r="Y17" s="22">
        <v>1</v>
      </c>
      <c r="Z17" s="22">
        <v>0.70514171946434201</v>
      </c>
      <c r="AA17" s="22">
        <v>0.85377026779774101</v>
      </c>
      <c r="AB17" s="22">
        <v>1</v>
      </c>
      <c r="AC17" s="22">
        <v>1</v>
      </c>
      <c r="AD17" s="22"/>
      <c r="AE17" s="22">
        <v>0.78009232451551602</v>
      </c>
      <c r="AF17" s="22">
        <v>0.75815546363276498</v>
      </c>
    </row>
    <row r="18" spans="2:32" x14ac:dyDescent="0.5">
      <c r="B18" s="16" t="s">
        <v>542</v>
      </c>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AF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294</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183</v>
      </c>
      <c r="D7" s="10">
        <v>83</v>
      </c>
      <c r="E7" s="10">
        <v>99</v>
      </c>
      <c r="F7" s="10"/>
      <c r="G7" s="10">
        <v>8</v>
      </c>
      <c r="H7" s="10">
        <v>41</v>
      </c>
      <c r="I7" s="10">
        <v>67</v>
      </c>
      <c r="J7" s="10">
        <v>49</v>
      </c>
      <c r="K7" s="10">
        <v>16</v>
      </c>
      <c r="L7" s="10">
        <v>2</v>
      </c>
      <c r="M7" s="10"/>
      <c r="N7" s="10">
        <v>23</v>
      </c>
      <c r="O7" s="10">
        <v>36</v>
      </c>
      <c r="P7" s="10">
        <v>5</v>
      </c>
      <c r="Q7" s="10">
        <v>9</v>
      </c>
      <c r="R7" s="10">
        <v>1</v>
      </c>
      <c r="S7" s="10">
        <v>8</v>
      </c>
      <c r="T7" s="10">
        <v>18</v>
      </c>
      <c r="U7" s="10">
        <v>3</v>
      </c>
      <c r="V7" s="10">
        <v>10</v>
      </c>
      <c r="W7" s="10">
        <v>31</v>
      </c>
      <c r="X7" s="10">
        <v>8</v>
      </c>
      <c r="Y7" s="10">
        <v>4</v>
      </c>
      <c r="Z7" s="10">
        <v>10</v>
      </c>
      <c r="AA7" s="10">
        <v>9</v>
      </c>
      <c r="AB7" s="10">
        <v>2</v>
      </c>
      <c r="AC7" s="10">
        <v>6</v>
      </c>
      <c r="AD7" s="10"/>
      <c r="AE7" s="10">
        <v>74</v>
      </c>
      <c r="AF7" s="10">
        <v>109</v>
      </c>
    </row>
    <row r="8" spans="2:32" ht="30" customHeight="1" x14ac:dyDescent="0.5">
      <c r="B8" s="11" t="s">
        <v>20</v>
      </c>
      <c r="C8" s="11">
        <v>186</v>
      </c>
      <c r="D8" s="11">
        <v>86</v>
      </c>
      <c r="E8" s="11">
        <v>98</v>
      </c>
      <c r="F8" s="11"/>
      <c r="G8" s="11">
        <v>9</v>
      </c>
      <c r="H8" s="11">
        <v>45</v>
      </c>
      <c r="I8" s="11">
        <v>69</v>
      </c>
      <c r="J8" s="11">
        <v>47</v>
      </c>
      <c r="K8" s="11">
        <v>15</v>
      </c>
      <c r="L8" s="11">
        <v>2</v>
      </c>
      <c r="M8" s="11"/>
      <c r="N8" s="11">
        <v>25</v>
      </c>
      <c r="O8" s="11">
        <v>37</v>
      </c>
      <c r="P8" s="11">
        <v>5</v>
      </c>
      <c r="Q8" s="11">
        <v>8</v>
      </c>
      <c r="R8" s="11">
        <v>1</v>
      </c>
      <c r="S8" s="11">
        <v>7</v>
      </c>
      <c r="T8" s="11">
        <v>17</v>
      </c>
      <c r="U8" s="11">
        <v>3</v>
      </c>
      <c r="V8" s="11">
        <v>14</v>
      </c>
      <c r="W8" s="11">
        <v>33</v>
      </c>
      <c r="X8" s="11">
        <v>8</v>
      </c>
      <c r="Y8" s="11">
        <v>4</v>
      </c>
      <c r="Z8" s="11">
        <v>9</v>
      </c>
      <c r="AA8" s="11">
        <v>8</v>
      </c>
      <c r="AB8" s="11">
        <v>3</v>
      </c>
      <c r="AC8" s="11">
        <v>6</v>
      </c>
      <c r="AD8" s="11"/>
      <c r="AE8" s="11">
        <v>79</v>
      </c>
      <c r="AF8" s="11">
        <v>107</v>
      </c>
    </row>
    <row r="9" spans="2:32" x14ac:dyDescent="0.5">
      <c r="B9" s="18" t="s">
        <v>282</v>
      </c>
      <c r="C9" s="17">
        <v>0.36549453153553002</v>
      </c>
      <c r="D9" s="17">
        <v>0.31599874292708002</v>
      </c>
      <c r="E9" s="17">
        <v>0.40264365715996397</v>
      </c>
      <c r="F9" s="17"/>
      <c r="G9" s="17">
        <v>0.227380449891701</v>
      </c>
      <c r="H9" s="17">
        <v>0.330086764885821</v>
      </c>
      <c r="I9" s="17">
        <v>0.38586345485176299</v>
      </c>
      <c r="J9" s="17">
        <v>0.341151556989224</v>
      </c>
      <c r="K9" s="17">
        <v>0.46193582431325902</v>
      </c>
      <c r="L9" s="17">
        <v>1</v>
      </c>
      <c r="M9" s="17"/>
      <c r="N9" s="17">
        <v>0.42400597759742997</v>
      </c>
      <c r="O9" s="17">
        <v>0.38894449743600701</v>
      </c>
      <c r="P9" s="17">
        <v>0</v>
      </c>
      <c r="Q9" s="17">
        <v>0.21872783513039001</v>
      </c>
      <c r="R9" s="17">
        <v>1</v>
      </c>
      <c r="S9" s="17">
        <v>0.377610966072779</v>
      </c>
      <c r="T9" s="17">
        <v>0.27342166179262201</v>
      </c>
      <c r="U9" s="17">
        <v>0.66469276644319097</v>
      </c>
      <c r="V9" s="17">
        <v>0.20342328713336799</v>
      </c>
      <c r="W9" s="17">
        <v>0.46779841147342699</v>
      </c>
      <c r="X9" s="17">
        <v>0.36820927672404402</v>
      </c>
      <c r="Y9" s="17">
        <v>0.77016415553401596</v>
      </c>
      <c r="Z9" s="17">
        <v>0.31688222114687198</v>
      </c>
      <c r="AA9" s="17">
        <v>0.32744175955613197</v>
      </c>
      <c r="AB9" s="17">
        <v>0</v>
      </c>
      <c r="AC9" s="17">
        <v>0.32223499453056398</v>
      </c>
      <c r="AD9" s="17"/>
      <c r="AE9" s="17">
        <v>0.367645142956738</v>
      </c>
      <c r="AF9" s="17">
        <v>0.36390663196366602</v>
      </c>
    </row>
    <row r="10" spans="2:32" x14ac:dyDescent="0.5">
      <c r="B10" s="18" t="s">
        <v>283</v>
      </c>
      <c r="C10" s="17">
        <v>0.39135044546924203</v>
      </c>
      <c r="D10" s="17">
        <v>0.45698366335019203</v>
      </c>
      <c r="E10" s="17">
        <v>0.337563301078253</v>
      </c>
      <c r="F10" s="17"/>
      <c r="G10" s="17">
        <v>0.29297659633437001</v>
      </c>
      <c r="H10" s="17">
        <v>0.478641944437667</v>
      </c>
      <c r="I10" s="17">
        <v>0.38247582915260198</v>
      </c>
      <c r="J10" s="17">
        <v>0.34873921894226201</v>
      </c>
      <c r="K10" s="17">
        <v>0.40718958926510801</v>
      </c>
      <c r="L10" s="17">
        <v>0</v>
      </c>
      <c r="M10" s="17"/>
      <c r="N10" s="17">
        <v>0.35025265959619301</v>
      </c>
      <c r="O10" s="17">
        <v>0.39868440846008701</v>
      </c>
      <c r="P10" s="17">
        <v>0.58587361400983395</v>
      </c>
      <c r="Q10" s="17">
        <v>0.44471471110335198</v>
      </c>
      <c r="R10" s="17">
        <v>0</v>
      </c>
      <c r="S10" s="17">
        <v>0.37158611060105601</v>
      </c>
      <c r="T10" s="17">
        <v>0.34292940247841602</v>
      </c>
      <c r="U10" s="17">
        <v>0.33530723355680903</v>
      </c>
      <c r="V10" s="17">
        <v>0.41084342463703899</v>
      </c>
      <c r="W10" s="17">
        <v>0.30176028061556498</v>
      </c>
      <c r="X10" s="17">
        <v>0.381904726580654</v>
      </c>
      <c r="Y10" s="17">
        <v>0.22983584446598401</v>
      </c>
      <c r="Z10" s="17">
        <v>0.486865767614167</v>
      </c>
      <c r="AA10" s="17">
        <v>0.57179241188714003</v>
      </c>
      <c r="AB10" s="17">
        <v>0.48057991341480799</v>
      </c>
      <c r="AC10" s="17">
        <v>0.67776500546943597</v>
      </c>
      <c r="AD10" s="17"/>
      <c r="AE10" s="17">
        <v>0.36499325332520999</v>
      </c>
      <c r="AF10" s="17">
        <v>0.410811224719421</v>
      </c>
    </row>
    <row r="11" spans="2:32" ht="28.7" x14ac:dyDescent="0.5">
      <c r="B11" s="18" t="s">
        <v>284</v>
      </c>
      <c r="C11" s="17">
        <v>0.13490874898014199</v>
      </c>
      <c r="D11" s="17">
        <v>0.11178336723440301</v>
      </c>
      <c r="E11" s="17">
        <v>0.15660386448158001</v>
      </c>
      <c r="F11" s="17"/>
      <c r="G11" s="17">
        <v>0.236921667848705</v>
      </c>
      <c r="H11" s="17">
        <v>9.5122927215532602E-2</v>
      </c>
      <c r="I11" s="17">
        <v>0.16104991510797001</v>
      </c>
      <c r="J11" s="17">
        <v>0.163398652794221</v>
      </c>
      <c r="K11" s="17">
        <v>0</v>
      </c>
      <c r="L11" s="17">
        <v>0</v>
      </c>
      <c r="M11" s="17"/>
      <c r="N11" s="17">
        <v>0.18468159586399799</v>
      </c>
      <c r="O11" s="17">
        <v>5.1068816170568201E-2</v>
      </c>
      <c r="P11" s="17">
        <v>0.230540479805599</v>
      </c>
      <c r="Q11" s="17">
        <v>0.22575223757789101</v>
      </c>
      <c r="R11" s="17">
        <v>0</v>
      </c>
      <c r="S11" s="17">
        <v>0.250802923326164</v>
      </c>
      <c r="T11" s="17">
        <v>0.21360533703008699</v>
      </c>
      <c r="U11" s="17">
        <v>0</v>
      </c>
      <c r="V11" s="17">
        <v>0.18873565940197801</v>
      </c>
      <c r="W11" s="17">
        <v>0.10850218811097399</v>
      </c>
      <c r="X11" s="17">
        <v>0.24988599669530101</v>
      </c>
      <c r="Y11" s="17">
        <v>0</v>
      </c>
      <c r="Z11" s="17">
        <v>0</v>
      </c>
      <c r="AA11" s="17">
        <v>0.100765828556729</v>
      </c>
      <c r="AB11" s="17">
        <v>0.51942008658519201</v>
      </c>
      <c r="AC11" s="17">
        <v>0</v>
      </c>
      <c r="AD11" s="17"/>
      <c r="AE11" s="17">
        <v>0.14336776492692799</v>
      </c>
      <c r="AF11" s="17">
        <v>0.12866305174826001</v>
      </c>
    </row>
    <row r="12" spans="2:32" x14ac:dyDescent="0.5">
      <c r="B12" s="18" t="s">
        <v>285</v>
      </c>
      <c r="C12" s="17">
        <v>7.7566943686792802E-2</v>
      </c>
      <c r="D12" s="17">
        <v>9.2921504420315895E-2</v>
      </c>
      <c r="E12" s="17">
        <v>6.4843035613424596E-2</v>
      </c>
      <c r="F12" s="17"/>
      <c r="G12" s="17">
        <v>0.24272128592522399</v>
      </c>
      <c r="H12" s="17">
        <v>7.2869890411039098E-2</v>
      </c>
      <c r="I12" s="17">
        <v>5.6071457390845597E-2</v>
      </c>
      <c r="J12" s="17">
        <v>8.8778929323387407E-2</v>
      </c>
      <c r="K12" s="17">
        <v>6.8462566001160505E-2</v>
      </c>
      <c r="L12" s="17">
        <v>0</v>
      </c>
      <c r="M12" s="17"/>
      <c r="N12" s="17">
        <v>4.1059766942379797E-2</v>
      </c>
      <c r="O12" s="17">
        <v>0.16130227793333801</v>
      </c>
      <c r="P12" s="17">
        <v>0</v>
      </c>
      <c r="Q12" s="17">
        <v>0.110805216188367</v>
      </c>
      <c r="R12" s="17">
        <v>0</v>
      </c>
      <c r="S12" s="17">
        <v>0</v>
      </c>
      <c r="T12" s="17">
        <v>5.9041060180476002E-2</v>
      </c>
      <c r="U12" s="17">
        <v>0</v>
      </c>
      <c r="V12" s="17">
        <v>0.19699762882761501</v>
      </c>
      <c r="W12" s="17">
        <v>3.1223306759320699E-2</v>
      </c>
      <c r="X12" s="17">
        <v>0</v>
      </c>
      <c r="Y12" s="17">
        <v>0</v>
      </c>
      <c r="Z12" s="17">
        <v>0.19625201123896199</v>
      </c>
      <c r="AA12" s="17">
        <v>0</v>
      </c>
      <c r="AB12" s="17">
        <v>0</v>
      </c>
      <c r="AC12" s="17">
        <v>0</v>
      </c>
      <c r="AD12" s="17"/>
      <c r="AE12" s="17">
        <v>0.111333870367279</v>
      </c>
      <c r="AF12" s="17">
        <v>5.2635202001449201E-2</v>
      </c>
    </row>
    <row r="13" spans="2:32" x14ac:dyDescent="0.5">
      <c r="B13" s="18" t="s">
        <v>286</v>
      </c>
      <c r="C13" s="17">
        <v>1.0385392704943699E-2</v>
      </c>
      <c r="D13" s="17">
        <v>2.2312722068008699E-2</v>
      </c>
      <c r="E13" s="17">
        <v>0</v>
      </c>
      <c r="F13" s="17"/>
      <c r="G13" s="17">
        <v>0</v>
      </c>
      <c r="H13" s="17">
        <v>0</v>
      </c>
      <c r="I13" s="17">
        <v>1.4539343496820199E-2</v>
      </c>
      <c r="J13" s="17">
        <v>0</v>
      </c>
      <c r="K13" s="17">
        <v>6.2412020420472503E-2</v>
      </c>
      <c r="L13" s="17">
        <v>0</v>
      </c>
      <c r="M13" s="17"/>
      <c r="N13" s="17">
        <v>0</v>
      </c>
      <c r="O13" s="17">
        <v>0</v>
      </c>
      <c r="P13" s="17">
        <v>0</v>
      </c>
      <c r="Q13" s="17">
        <v>0</v>
      </c>
      <c r="R13" s="17">
        <v>0</v>
      </c>
      <c r="S13" s="17">
        <v>0</v>
      </c>
      <c r="T13" s="17">
        <v>5.9041060180476002E-2</v>
      </c>
      <c r="U13" s="17">
        <v>0</v>
      </c>
      <c r="V13" s="17">
        <v>0</v>
      </c>
      <c r="W13" s="17">
        <v>2.8463871176320901E-2</v>
      </c>
      <c r="X13" s="17">
        <v>0</v>
      </c>
      <c r="Y13" s="17">
        <v>0</v>
      </c>
      <c r="Z13" s="17">
        <v>0</v>
      </c>
      <c r="AA13" s="17">
        <v>0</v>
      </c>
      <c r="AB13" s="17">
        <v>0</v>
      </c>
      <c r="AC13" s="17">
        <v>0</v>
      </c>
      <c r="AD13" s="17"/>
      <c r="AE13" s="17">
        <v>1.26599684238436E-2</v>
      </c>
      <c r="AF13" s="17">
        <v>8.7059643458287303E-3</v>
      </c>
    </row>
    <row r="14" spans="2:32" x14ac:dyDescent="0.5">
      <c r="B14" s="18" t="s">
        <v>168</v>
      </c>
      <c r="C14" s="17">
        <v>2.02939376233497E-2</v>
      </c>
      <c r="D14" s="17">
        <v>0</v>
      </c>
      <c r="E14" s="17">
        <v>3.8346141666779097E-2</v>
      </c>
      <c r="F14" s="17"/>
      <c r="G14" s="17">
        <v>0</v>
      </c>
      <c r="H14" s="17">
        <v>2.32784730499398E-2</v>
      </c>
      <c r="I14" s="17">
        <v>0</v>
      </c>
      <c r="J14" s="17">
        <v>5.7931641950905201E-2</v>
      </c>
      <c r="K14" s="17">
        <v>0</v>
      </c>
      <c r="L14" s="17">
        <v>0</v>
      </c>
      <c r="M14" s="17"/>
      <c r="N14" s="17">
        <v>0</v>
      </c>
      <c r="O14" s="17">
        <v>0</v>
      </c>
      <c r="P14" s="17">
        <v>0.18358590618456699</v>
      </c>
      <c r="Q14" s="17">
        <v>0</v>
      </c>
      <c r="R14" s="17">
        <v>0</v>
      </c>
      <c r="S14" s="17">
        <v>0</v>
      </c>
      <c r="T14" s="17">
        <v>5.1961478337923597E-2</v>
      </c>
      <c r="U14" s="17">
        <v>0</v>
      </c>
      <c r="V14" s="17">
        <v>0</v>
      </c>
      <c r="W14" s="17">
        <v>6.22519418643925E-2</v>
      </c>
      <c r="X14" s="17">
        <v>0</v>
      </c>
      <c r="Y14" s="17">
        <v>0</v>
      </c>
      <c r="Z14" s="17">
        <v>0</v>
      </c>
      <c r="AA14" s="17">
        <v>0</v>
      </c>
      <c r="AB14" s="17">
        <v>0</v>
      </c>
      <c r="AC14" s="17">
        <v>0</v>
      </c>
      <c r="AD14" s="17"/>
      <c r="AE14" s="17">
        <v>0</v>
      </c>
      <c r="AF14" s="17">
        <v>3.5277925221374601E-2</v>
      </c>
    </row>
    <row r="15" spans="2:32" x14ac:dyDescent="0.5">
      <c r="B15" s="18" t="s">
        <v>287</v>
      </c>
      <c r="C15" s="21">
        <v>0.75684497700477105</v>
      </c>
      <c r="D15" s="21">
        <v>0.77298240627727299</v>
      </c>
      <c r="E15" s="21">
        <v>0.74020695823821603</v>
      </c>
      <c r="F15" s="21"/>
      <c r="G15" s="21">
        <v>0.52035704622607104</v>
      </c>
      <c r="H15" s="21">
        <v>0.80872870932348895</v>
      </c>
      <c r="I15" s="21">
        <v>0.76833928400436402</v>
      </c>
      <c r="J15" s="21">
        <v>0.68989077593148596</v>
      </c>
      <c r="K15" s="21">
        <v>0.86912541357836703</v>
      </c>
      <c r="L15" s="21">
        <v>1</v>
      </c>
      <c r="M15" s="21"/>
      <c r="N15" s="21">
        <v>0.77425863719362298</v>
      </c>
      <c r="O15" s="21">
        <v>0.78762890589609402</v>
      </c>
      <c r="P15" s="21">
        <v>0.58587361400983395</v>
      </c>
      <c r="Q15" s="21">
        <v>0.66344254623374199</v>
      </c>
      <c r="R15" s="21">
        <v>1</v>
      </c>
      <c r="S15" s="21">
        <v>0.74919707667383595</v>
      </c>
      <c r="T15" s="21">
        <v>0.61635106427103803</v>
      </c>
      <c r="U15" s="21">
        <v>1</v>
      </c>
      <c r="V15" s="21">
        <v>0.61426671177040704</v>
      </c>
      <c r="W15" s="21">
        <v>0.76955869208899197</v>
      </c>
      <c r="X15" s="21">
        <v>0.75011400330469802</v>
      </c>
      <c r="Y15" s="21">
        <v>1</v>
      </c>
      <c r="Z15" s="21">
        <v>0.80374798876103803</v>
      </c>
      <c r="AA15" s="21">
        <v>0.899234171443271</v>
      </c>
      <c r="AB15" s="21">
        <v>0.48057991341480799</v>
      </c>
      <c r="AC15" s="21">
        <v>1</v>
      </c>
      <c r="AD15" s="21"/>
      <c r="AE15" s="21">
        <v>0.73263839628194904</v>
      </c>
      <c r="AF15" s="21">
        <v>0.77471785668308701</v>
      </c>
    </row>
    <row r="16" spans="2:32" x14ac:dyDescent="0.5">
      <c r="B16" s="18" t="s">
        <v>288</v>
      </c>
      <c r="C16" s="21">
        <v>8.7952336391736496E-2</v>
      </c>
      <c r="D16" s="21">
        <v>0.115234226488325</v>
      </c>
      <c r="E16" s="21">
        <v>6.4843035613424596E-2</v>
      </c>
      <c r="F16" s="21"/>
      <c r="G16" s="21">
        <v>0.24272128592522399</v>
      </c>
      <c r="H16" s="21">
        <v>7.2869890411039098E-2</v>
      </c>
      <c r="I16" s="21">
        <v>7.0610800887665803E-2</v>
      </c>
      <c r="J16" s="21">
        <v>8.8778929323387407E-2</v>
      </c>
      <c r="K16" s="21">
        <v>0.13087458642163299</v>
      </c>
      <c r="L16" s="21">
        <v>0</v>
      </c>
      <c r="M16" s="21"/>
      <c r="N16" s="21">
        <v>4.1059766942379797E-2</v>
      </c>
      <c r="O16" s="21">
        <v>0.16130227793333801</v>
      </c>
      <c r="P16" s="21">
        <v>0</v>
      </c>
      <c r="Q16" s="21">
        <v>0.110805216188367</v>
      </c>
      <c r="R16" s="21">
        <v>0</v>
      </c>
      <c r="S16" s="21">
        <v>0</v>
      </c>
      <c r="T16" s="21">
        <v>0.118082120360952</v>
      </c>
      <c r="U16" s="21">
        <v>0</v>
      </c>
      <c r="V16" s="21">
        <v>0.19699762882761501</v>
      </c>
      <c r="W16" s="21">
        <v>5.9687177935641503E-2</v>
      </c>
      <c r="X16" s="21">
        <v>0</v>
      </c>
      <c r="Y16" s="21">
        <v>0</v>
      </c>
      <c r="Z16" s="21">
        <v>0.19625201123896199</v>
      </c>
      <c r="AA16" s="21">
        <v>0</v>
      </c>
      <c r="AB16" s="21">
        <v>0</v>
      </c>
      <c r="AC16" s="21">
        <v>0</v>
      </c>
      <c r="AD16" s="21"/>
      <c r="AE16" s="21">
        <v>0.123993838791123</v>
      </c>
      <c r="AF16" s="21">
        <v>6.1341166347277903E-2</v>
      </c>
    </row>
    <row r="17" spans="2:32" x14ac:dyDescent="0.5">
      <c r="B17" s="18" t="s">
        <v>99</v>
      </c>
      <c r="C17" s="22">
        <v>0.66889264061303499</v>
      </c>
      <c r="D17" s="22">
        <v>0.65774817978894795</v>
      </c>
      <c r="E17" s="22">
        <v>0.67536392262479195</v>
      </c>
      <c r="F17" s="22"/>
      <c r="G17" s="22">
        <v>0.27763576030084702</v>
      </c>
      <c r="H17" s="22">
        <v>0.73585881891244997</v>
      </c>
      <c r="I17" s="22">
        <v>0.69772848311669899</v>
      </c>
      <c r="J17" s="22">
        <v>0.60111184660809902</v>
      </c>
      <c r="K17" s="22">
        <v>0.73825082715673396</v>
      </c>
      <c r="L17" s="22">
        <v>1</v>
      </c>
      <c r="M17" s="22"/>
      <c r="N17" s="22">
        <v>0.73319887025124297</v>
      </c>
      <c r="O17" s="22">
        <v>0.62632662796275596</v>
      </c>
      <c r="P17" s="22">
        <v>0.58587361400983395</v>
      </c>
      <c r="Q17" s="22">
        <v>0.55263733004537596</v>
      </c>
      <c r="R17" s="22">
        <v>1</v>
      </c>
      <c r="S17" s="22">
        <v>0.74919707667383595</v>
      </c>
      <c r="T17" s="22">
        <v>0.49826894391008603</v>
      </c>
      <c r="U17" s="22">
        <v>1</v>
      </c>
      <c r="V17" s="22">
        <v>0.41726908294279302</v>
      </c>
      <c r="W17" s="22">
        <v>0.70987151415335104</v>
      </c>
      <c r="X17" s="22">
        <v>0.75011400330469802</v>
      </c>
      <c r="Y17" s="22">
        <v>1</v>
      </c>
      <c r="Z17" s="22">
        <v>0.60749597752207596</v>
      </c>
      <c r="AA17" s="22">
        <v>0.899234171443271</v>
      </c>
      <c r="AB17" s="22">
        <v>0.48057991341480799</v>
      </c>
      <c r="AC17" s="22">
        <v>1</v>
      </c>
      <c r="AD17" s="22"/>
      <c r="AE17" s="22">
        <v>0.60864455749082602</v>
      </c>
      <c r="AF17" s="22">
        <v>0.71337669033580897</v>
      </c>
    </row>
    <row r="18" spans="2:32" x14ac:dyDescent="0.5">
      <c r="B18" s="16" t="s">
        <v>542</v>
      </c>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AF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295</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183</v>
      </c>
      <c r="D7" s="10">
        <v>83</v>
      </c>
      <c r="E7" s="10">
        <v>99</v>
      </c>
      <c r="F7" s="10"/>
      <c r="G7" s="10">
        <v>8</v>
      </c>
      <c r="H7" s="10">
        <v>41</v>
      </c>
      <c r="I7" s="10">
        <v>67</v>
      </c>
      <c r="J7" s="10">
        <v>49</v>
      </c>
      <c r="K7" s="10">
        <v>16</v>
      </c>
      <c r="L7" s="10">
        <v>2</v>
      </c>
      <c r="M7" s="10"/>
      <c r="N7" s="10">
        <v>23</v>
      </c>
      <c r="O7" s="10">
        <v>36</v>
      </c>
      <c r="P7" s="10">
        <v>5</v>
      </c>
      <c r="Q7" s="10">
        <v>9</v>
      </c>
      <c r="R7" s="10">
        <v>1</v>
      </c>
      <c r="S7" s="10">
        <v>8</v>
      </c>
      <c r="T7" s="10">
        <v>18</v>
      </c>
      <c r="U7" s="10">
        <v>3</v>
      </c>
      <c r="V7" s="10">
        <v>10</v>
      </c>
      <c r="W7" s="10">
        <v>31</v>
      </c>
      <c r="X7" s="10">
        <v>8</v>
      </c>
      <c r="Y7" s="10">
        <v>4</v>
      </c>
      <c r="Z7" s="10">
        <v>10</v>
      </c>
      <c r="AA7" s="10">
        <v>9</v>
      </c>
      <c r="AB7" s="10">
        <v>2</v>
      </c>
      <c r="AC7" s="10">
        <v>6</v>
      </c>
      <c r="AD7" s="10"/>
      <c r="AE7" s="10">
        <v>74</v>
      </c>
      <c r="AF7" s="10">
        <v>109</v>
      </c>
    </row>
    <row r="8" spans="2:32" ht="30" customHeight="1" x14ac:dyDescent="0.5">
      <c r="B8" s="11" t="s">
        <v>20</v>
      </c>
      <c r="C8" s="11">
        <v>186</v>
      </c>
      <c r="D8" s="11">
        <v>86</v>
      </c>
      <c r="E8" s="11">
        <v>98</v>
      </c>
      <c r="F8" s="11"/>
      <c r="G8" s="11">
        <v>9</v>
      </c>
      <c r="H8" s="11">
        <v>45</v>
      </c>
      <c r="I8" s="11">
        <v>69</v>
      </c>
      <c r="J8" s="11">
        <v>47</v>
      </c>
      <c r="K8" s="11">
        <v>15</v>
      </c>
      <c r="L8" s="11">
        <v>2</v>
      </c>
      <c r="M8" s="11"/>
      <c r="N8" s="11">
        <v>25</v>
      </c>
      <c r="O8" s="11">
        <v>37</v>
      </c>
      <c r="P8" s="11">
        <v>5</v>
      </c>
      <c r="Q8" s="11">
        <v>8</v>
      </c>
      <c r="R8" s="11">
        <v>1</v>
      </c>
      <c r="S8" s="11">
        <v>7</v>
      </c>
      <c r="T8" s="11">
        <v>17</v>
      </c>
      <c r="U8" s="11">
        <v>3</v>
      </c>
      <c r="V8" s="11">
        <v>14</v>
      </c>
      <c r="W8" s="11">
        <v>33</v>
      </c>
      <c r="X8" s="11">
        <v>8</v>
      </c>
      <c r="Y8" s="11">
        <v>4</v>
      </c>
      <c r="Z8" s="11">
        <v>9</v>
      </c>
      <c r="AA8" s="11">
        <v>8</v>
      </c>
      <c r="AB8" s="11">
        <v>3</v>
      </c>
      <c r="AC8" s="11">
        <v>6</v>
      </c>
      <c r="AD8" s="11"/>
      <c r="AE8" s="11">
        <v>79</v>
      </c>
      <c r="AF8" s="11">
        <v>107</v>
      </c>
    </row>
    <row r="9" spans="2:32" x14ac:dyDescent="0.5">
      <c r="B9" s="18" t="s">
        <v>282</v>
      </c>
      <c r="C9" s="17">
        <v>0.37520592724965801</v>
      </c>
      <c r="D9" s="17">
        <v>0.32711223043065202</v>
      </c>
      <c r="E9" s="17">
        <v>0.41121961221842201</v>
      </c>
      <c r="F9" s="17"/>
      <c r="G9" s="17">
        <v>0.35181452587675399</v>
      </c>
      <c r="H9" s="17">
        <v>0.36115714538072502</v>
      </c>
      <c r="I9" s="17">
        <v>0.38843166143331598</v>
      </c>
      <c r="J9" s="17">
        <v>0.34448414145341999</v>
      </c>
      <c r="K9" s="17">
        <v>0.455362772742675</v>
      </c>
      <c r="L9" s="17">
        <v>0.47688418452305498</v>
      </c>
      <c r="M9" s="17"/>
      <c r="N9" s="17">
        <v>0.34143034018096502</v>
      </c>
      <c r="O9" s="17">
        <v>0.44352043801137703</v>
      </c>
      <c r="P9" s="17">
        <v>0.230540479805599</v>
      </c>
      <c r="Q9" s="17">
        <v>0.34185556735310801</v>
      </c>
      <c r="R9" s="17">
        <v>1</v>
      </c>
      <c r="S9" s="17">
        <v>0.13118035839690401</v>
      </c>
      <c r="T9" s="17">
        <v>0.28138685747307401</v>
      </c>
      <c r="U9" s="17">
        <v>0.329385532886382</v>
      </c>
      <c r="V9" s="17">
        <v>0.32574555600822802</v>
      </c>
      <c r="W9" s="17">
        <v>0.37847872285185902</v>
      </c>
      <c r="X9" s="17">
        <v>0.36820927672404402</v>
      </c>
      <c r="Y9" s="17">
        <v>0.77016415553401596</v>
      </c>
      <c r="Z9" s="17">
        <v>0.41115050297809302</v>
      </c>
      <c r="AA9" s="17">
        <v>0.63703495005659905</v>
      </c>
      <c r="AB9" s="17">
        <v>0</v>
      </c>
      <c r="AC9" s="17">
        <v>0.32223499453056398</v>
      </c>
      <c r="AD9" s="17"/>
      <c r="AE9" s="17">
        <v>0.432805388470131</v>
      </c>
      <c r="AF9" s="17">
        <v>0.33267748212487103</v>
      </c>
    </row>
    <row r="10" spans="2:32" x14ac:dyDescent="0.5">
      <c r="B10" s="18" t="s">
        <v>283</v>
      </c>
      <c r="C10" s="17">
        <v>0.35935554396675201</v>
      </c>
      <c r="D10" s="17">
        <v>0.44139809795263302</v>
      </c>
      <c r="E10" s="17">
        <v>0.29081494292807902</v>
      </c>
      <c r="F10" s="17"/>
      <c r="G10" s="17">
        <v>0.16854252034931699</v>
      </c>
      <c r="H10" s="17">
        <v>0.43094914293645498</v>
      </c>
      <c r="I10" s="17">
        <v>0.41590645250689501</v>
      </c>
      <c r="J10" s="17">
        <v>0.262072070201541</v>
      </c>
      <c r="K10" s="17">
        <v>0.34343104235545702</v>
      </c>
      <c r="L10" s="17">
        <v>0</v>
      </c>
      <c r="M10" s="17"/>
      <c r="N10" s="17">
        <v>0.366503333847914</v>
      </c>
      <c r="O10" s="17">
        <v>0.37071658179848399</v>
      </c>
      <c r="P10" s="17">
        <v>0.35533313420423401</v>
      </c>
      <c r="Q10" s="17">
        <v>0.22053107462471899</v>
      </c>
      <c r="R10" s="17">
        <v>0</v>
      </c>
      <c r="S10" s="17">
        <v>0.61801671827693205</v>
      </c>
      <c r="T10" s="17">
        <v>0.215229425092268</v>
      </c>
      <c r="U10" s="17">
        <v>0.67061446711361805</v>
      </c>
      <c r="V10" s="17">
        <v>0.28104835166880199</v>
      </c>
      <c r="W10" s="17">
        <v>0.43566794166175299</v>
      </c>
      <c r="X10" s="17">
        <v>0.51373431541113801</v>
      </c>
      <c r="Y10" s="17">
        <v>0</v>
      </c>
      <c r="Z10" s="17">
        <v>0.39259748578294501</v>
      </c>
      <c r="AA10" s="17">
        <v>0.11596948918441299</v>
      </c>
      <c r="AB10" s="17">
        <v>0.48057991341480799</v>
      </c>
      <c r="AC10" s="17">
        <v>0.52335927037268504</v>
      </c>
      <c r="AD10" s="17"/>
      <c r="AE10" s="17">
        <v>0.31023570007449303</v>
      </c>
      <c r="AF10" s="17">
        <v>0.39562308087155101</v>
      </c>
    </row>
    <row r="11" spans="2:32" ht="28.7" x14ac:dyDescent="0.5">
      <c r="B11" s="18" t="s">
        <v>284</v>
      </c>
      <c r="C11" s="17">
        <v>0.173908466146281</v>
      </c>
      <c r="D11" s="17">
        <v>0.15435694935761099</v>
      </c>
      <c r="E11" s="17">
        <v>0.19285267216782301</v>
      </c>
      <c r="F11" s="17"/>
      <c r="G11" s="17">
        <v>0.36389301126909102</v>
      </c>
      <c r="H11" s="17">
        <v>9.1326798656029995E-2</v>
      </c>
      <c r="I11" s="17">
        <v>0.14224495850122301</v>
      </c>
      <c r="J11" s="17">
        <v>0.30590093638469301</v>
      </c>
      <c r="K11" s="17">
        <v>0</v>
      </c>
      <c r="L11" s="17">
        <v>0.52311581547694497</v>
      </c>
      <c r="M11" s="17"/>
      <c r="N11" s="17">
        <v>0.24993047110546501</v>
      </c>
      <c r="O11" s="17">
        <v>0.132946087973531</v>
      </c>
      <c r="P11" s="17">
        <v>0.230540479805599</v>
      </c>
      <c r="Q11" s="17">
        <v>0.43761335802217299</v>
      </c>
      <c r="R11" s="17">
        <v>0</v>
      </c>
      <c r="S11" s="17">
        <v>0.123194544074123</v>
      </c>
      <c r="T11" s="17">
        <v>0.33802856500931</v>
      </c>
      <c r="U11" s="17">
        <v>0</v>
      </c>
      <c r="V11" s="17">
        <v>0.18873565940197801</v>
      </c>
      <c r="W11" s="17">
        <v>6.3914215686354095E-2</v>
      </c>
      <c r="X11" s="17">
        <v>0</v>
      </c>
      <c r="Y11" s="17">
        <v>0.22983584446598401</v>
      </c>
      <c r="Z11" s="17">
        <v>0</v>
      </c>
      <c r="AA11" s="17">
        <v>0.24699556075898799</v>
      </c>
      <c r="AB11" s="17">
        <v>0.51942008658519201</v>
      </c>
      <c r="AC11" s="17">
        <v>0.15440573509675001</v>
      </c>
      <c r="AD11" s="17"/>
      <c r="AE11" s="17">
        <v>0.18189717896417901</v>
      </c>
      <c r="AF11" s="17">
        <v>0.16801001627375101</v>
      </c>
    </row>
    <row r="12" spans="2:32" x14ac:dyDescent="0.5">
      <c r="B12" s="18" t="s">
        <v>285</v>
      </c>
      <c r="C12" s="17">
        <v>4.8574039471148502E-2</v>
      </c>
      <c r="D12" s="17">
        <v>5.5332605750342802E-2</v>
      </c>
      <c r="E12" s="17">
        <v>4.3118542215848002E-2</v>
      </c>
      <c r="F12" s="17"/>
      <c r="G12" s="17">
        <v>0.115749942504838</v>
      </c>
      <c r="H12" s="17">
        <v>7.2484502263401196E-2</v>
      </c>
      <c r="I12" s="17">
        <v>3.95227055147103E-2</v>
      </c>
      <c r="J12" s="17">
        <v>0</v>
      </c>
      <c r="K12" s="17">
        <v>0.138794164481396</v>
      </c>
      <c r="L12" s="17">
        <v>0</v>
      </c>
      <c r="M12" s="17"/>
      <c r="N12" s="17">
        <v>4.2135854865655499E-2</v>
      </c>
      <c r="O12" s="17">
        <v>2.7022150800114102E-2</v>
      </c>
      <c r="P12" s="17">
        <v>0</v>
      </c>
      <c r="Q12" s="17">
        <v>0</v>
      </c>
      <c r="R12" s="17">
        <v>0</v>
      </c>
      <c r="S12" s="17">
        <v>0.12760837925204099</v>
      </c>
      <c r="T12" s="17">
        <v>0.113393674087424</v>
      </c>
      <c r="U12" s="17">
        <v>0</v>
      </c>
      <c r="V12" s="17">
        <v>0.10453461306280699</v>
      </c>
      <c r="W12" s="17">
        <v>3.1223306759320699E-2</v>
      </c>
      <c r="X12" s="17">
        <v>0</v>
      </c>
      <c r="Y12" s="17">
        <v>0</v>
      </c>
      <c r="Z12" s="17">
        <v>0.19625201123896199</v>
      </c>
      <c r="AA12" s="17">
        <v>0</v>
      </c>
      <c r="AB12" s="17">
        <v>0</v>
      </c>
      <c r="AC12" s="17">
        <v>0</v>
      </c>
      <c r="AD12" s="17"/>
      <c r="AE12" s="17">
        <v>5.7378506327162099E-2</v>
      </c>
      <c r="AF12" s="17">
        <v>4.2073279262546198E-2</v>
      </c>
    </row>
    <row r="13" spans="2:32" x14ac:dyDescent="0.5">
      <c r="B13" s="18" t="s">
        <v>286</v>
      </c>
      <c r="C13" s="17">
        <v>1.0146801912690901E-2</v>
      </c>
      <c r="D13" s="17">
        <v>2.1800116508761101E-2</v>
      </c>
      <c r="E13" s="17">
        <v>0</v>
      </c>
      <c r="F13" s="17"/>
      <c r="G13" s="17">
        <v>0</v>
      </c>
      <c r="H13" s="17">
        <v>0</v>
      </c>
      <c r="I13" s="17">
        <v>1.38942220438558E-2</v>
      </c>
      <c r="J13" s="17">
        <v>0</v>
      </c>
      <c r="K13" s="17">
        <v>6.2412020420472503E-2</v>
      </c>
      <c r="L13" s="17">
        <v>0</v>
      </c>
      <c r="M13" s="17"/>
      <c r="N13" s="17">
        <v>0</v>
      </c>
      <c r="O13" s="17">
        <v>2.5794741416494599E-2</v>
      </c>
      <c r="P13" s="17">
        <v>0</v>
      </c>
      <c r="Q13" s="17">
        <v>0</v>
      </c>
      <c r="R13" s="17">
        <v>0</v>
      </c>
      <c r="S13" s="17">
        <v>0</v>
      </c>
      <c r="T13" s="17">
        <v>0</v>
      </c>
      <c r="U13" s="17">
        <v>0</v>
      </c>
      <c r="V13" s="17">
        <v>0</v>
      </c>
      <c r="W13" s="17">
        <v>2.8463871176320901E-2</v>
      </c>
      <c r="X13" s="17">
        <v>0</v>
      </c>
      <c r="Y13" s="17">
        <v>0</v>
      </c>
      <c r="Z13" s="17">
        <v>0</v>
      </c>
      <c r="AA13" s="17">
        <v>0</v>
      </c>
      <c r="AB13" s="17">
        <v>0</v>
      </c>
      <c r="AC13" s="17">
        <v>0</v>
      </c>
      <c r="AD13" s="17"/>
      <c r="AE13" s="17">
        <v>0</v>
      </c>
      <c r="AF13" s="17">
        <v>1.7638672482177799E-2</v>
      </c>
    </row>
    <row r="14" spans="2:32" x14ac:dyDescent="0.5">
      <c r="B14" s="18" t="s">
        <v>168</v>
      </c>
      <c r="C14" s="17">
        <v>3.2809221253469599E-2</v>
      </c>
      <c r="D14" s="17">
        <v>0</v>
      </c>
      <c r="E14" s="17">
        <v>6.1994230469827598E-2</v>
      </c>
      <c r="F14" s="17"/>
      <c r="G14" s="17">
        <v>0</v>
      </c>
      <c r="H14" s="17">
        <v>4.4082410763388501E-2</v>
      </c>
      <c r="I14" s="17">
        <v>0</v>
      </c>
      <c r="J14" s="17">
        <v>8.7542851960346293E-2</v>
      </c>
      <c r="K14" s="17">
        <v>0</v>
      </c>
      <c r="L14" s="17">
        <v>0</v>
      </c>
      <c r="M14" s="17"/>
      <c r="N14" s="17">
        <v>0</v>
      </c>
      <c r="O14" s="17">
        <v>0</v>
      </c>
      <c r="P14" s="17">
        <v>0.18358590618456699</v>
      </c>
      <c r="Q14" s="17">
        <v>0</v>
      </c>
      <c r="R14" s="17">
        <v>0</v>
      </c>
      <c r="S14" s="17">
        <v>0</v>
      </c>
      <c r="T14" s="17">
        <v>5.1961478337923597E-2</v>
      </c>
      <c r="U14" s="17">
        <v>0</v>
      </c>
      <c r="V14" s="17">
        <v>9.9935819858185004E-2</v>
      </c>
      <c r="W14" s="17">
        <v>6.22519418643925E-2</v>
      </c>
      <c r="X14" s="17">
        <v>0.118056407864818</v>
      </c>
      <c r="Y14" s="17">
        <v>0</v>
      </c>
      <c r="Z14" s="17">
        <v>0</v>
      </c>
      <c r="AA14" s="17">
        <v>0</v>
      </c>
      <c r="AB14" s="17">
        <v>0</v>
      </c>
      <c r="AC14" s="17">
        <v>0</v>
      </c>
      <c r="AD14" s="17"/>
      <c r="AE14" s="17">
        <v>1.7683226164035001E-2</v>
      </c>
      <c r="AF14" s="17">
        <v>4.3977468985102602E-2</v>
      </c>
    </row>
    <row r="15" spans="2:32" x14ac:dyDescent="0.5">
      <c r="B15" s="18" t="s">
        <v>287</v>
      </c>
      <c r="C15" s="21">
        <v>0.73456147121641002</v>
      </c>
      <c r="D15" s="21">
        <v>0.76851032838328504</v>
      </c>
      <c r="E15" s="21">
        <v>0.70203455514650104</v>
      </c>
      <c r="F15" s="21"/>
      <c r="G15" s="21">
        <v>0.52035704622607104</v>
      </c>
      <c r="H15" s="21">
        <v>0.79210628831718</v>
      </c>
      <c r="I15" s="21">
        <v>0.80433811394021104</v>
      </c>
      <c r="J15" s="21">
        <v>0.60655621165496099</v>
      </c>
      <c r="K15" s="21">
        <v>0.79879381509813197</v>
      </c>
      <c r="L15" s="21">
        <v>0.47688418452305498</v>
      </c>
      <c r="M15" s="21"/>
      <c r="N15" s="21">
        <v>0.70793367402887897</v>
      </c>
      <c r="O15" s="21">
        <v>0.81423701980986096</v>
      </c>
      <c r="P15" s="21">
        <v>0.58587361400983395</v>
      </c>
      <c r="Q15" s="21">
        <v>0.56238664197782695</v>
      </c>
      <c r="R15" s="21">
        <v>1</v>
      </c>
      <c r="S15" s="21">
        <v>0.74919707667383595</v>
      </c>
      <c r="T15" s="21">
        <v>0.49661628256534202</v>
      </c>
      <c r="U15" s="21">
        <v>1</v>
      </c>
      <c r="V15" s="21">
        <v>0.60679390767703001</v>
      </c>
      <c r="W15" s="21">
        <v>0.81414666451361195</v>
      </c>
      <c r="X15" s="21">
        <v>0.88194359213518203</v>
      </c>
      <c r="Y15" s="21">
        <v>0.77016415553401596</v>
      </c>
      <c r="Z15" s="21">
        <v>0.80374798876103803</v>
      </c>
      <c r="AA15" s="21">
        <v>0.75300443924101201</v>
      </c>
      <c r="AB15" s="21">
        <v>0.48057991341480799</v>
      </c>
      <c r="AC15" s="21">
        <v>0.84559426490324996</v>
      </c>
      <c r="AD15" s="21"/>
      <c r="AE15" s="21">
        <v>0.74304108854462403</v>
      </c>
      <c r="AF15" s="21">
        <v>0.72830056299642199</v>
      </c>
    </row>
    <row r="16" spans="2:32" x14ac:dyDescent="0.5">
      <c r="B16" s="18" t="s">
        <v>288</v>
      </c>
      <c r="C16" s="21">
        <v>5.8720841383839401E-2</v>
      </c>
      <c r="D16" s="21">
        <v>7.7132722259103906E-2</v>
      </c>
      <c r="E16" s="21">
        <v>4.3118542215848002E-2</v>
      </c>
      <c r="F16" s="21"/>
      <c r="G16" s="21">
        <v>0.115749942504838</v>
      </c>
      <c r="H16" s="21">
        <v>7.2484502263401196E-2</v>
      </c>
      <c r="I16" s="21">
        <v>5.3416927558566099E-2</v>
      </c>
      <c r="J16" s="21">
        <v>0</v>
      </c>
      <c r="K16" s="21">
        <v>0.20120618490186801</v>
      </c>
      <c r="L16" s="21">
        <v>0</v>
      </c>
      <c r="M16" s="21"/>
      <c r="N16" s="21">
        <v>4.2135854865655499E-2</v>
      </c>
      <c r="O16" s="21">
        <v>5.28168922166087E-2</v>
      </c>
      <c r="P16" s="21">
        <v>0</v>
      </c>
      <c r="Q16" s="21">
        <v>0</v>
      </c>
      <c r="R16" s="21">
        <v>0</v>
      </c>
      <c r="S16" s="21">
        <v>0.12760837925204099</v>
      </c>
      <c r="T16" s="21">
        <v>0.113393674087424</v>
      </c>
      <c r="U16" s="21">
        <v>0</v>
      </c>
      <c r="V16" s="21">
        <v>0.10453461306280699</v>
      </c>
      <c r="W16" s="21">
        <v>5.9687177935641503E-2</v>
      </c>
      <c r="X16" s="21">
        <v>0</v>
      </c>
      <c r="Y16" s="21">
        <v>0</v>
      </c>
      <c r="Z16" s="21">
        <v>0.19625201123896199</v>
      </c>
      <c r="AA16" s="21">
        <v>0</v>
      </c>
      <c r="AB16" s="21">
        <v>0</v>
      </c>
      <c r="AC16" s="21">
        <v>0</v>
      </c>
      <c r="AD16" s="21"/>
      <c r="AE16" s="21">
        <v>5.7378506327162099E-2</v>
      </c>
      <c r="AF16" s="21">
        <v>5.9711951744723997E-2</v>
      </c>
    </row>
    <row r="17" spans="2:32" x14ac:dyDescent="0.5">
      <c r="B17" s="18" t="s">
        <v>99</v>
      </c>
      <c r="C17" s="22">
        <v>0.67584062983257098</v>
      </c>
      <c r="D17" s="22">
        <v>0.69137760612418198</v>
      </c>
      <c r="E17" s="22">
        <v>0.65891601293065305</v>
      </c>
      <c r="F17" s="22"/>
      <c r="G17" s="22">
        <v>0.40460710372123398</v>
      </c>
      <c r="H17" s="22">
        <v>0.71962178605377902</v>
      </c>
      <c r="I17" s="22">
        <v>0.75092118638164496</v>
      </c>
      <c r="J17" s="22">
        <v>0.60655621165496099</v>
      </c>
      <c r="K17" s="22">
        <v>0.59758763019626304</v>
      </c>
      <c r="L17" s="22">
        <v>0.47688418452305498</v>
      </c>
      <c r="M17" s="22"/>
      <c r="N17" s="22">
        <v>0.665797819163224</v>
      </c>
      <c r="O17" s="22">
        <v>0.76142012759325195</v>
      </c>
      <c r="P17" s="22">
        <v>0.58587361400983395</v>
      </c>
      <c r="Q17" s="22">
        <v>0.56238664197782695</v>
      </c>
      <c r="R17" s="22">
        <v>1</v>
      </c>
      <c r="S17" s="22">
        <v>0.62158869742179401</v>
      </c>
      <c r="T17" s="22">
        <v>0.383222608477918</v>
      </c>
      <c r="U17" s="22">
        <v>1</v>
      </c>
      <c r="V17" s="22">
        <v>0.50225929461422303</v>
      </c>
      <c r="W17" s="22">
        <v>0.75445948657797002</v>
      </c>
      <c r="X17" s="22">
        <v>0.88194359213518203</v>
      </c>
      <c r="Y17" s="22">
        <v>0.77016415553401596</v>
      </c>
      <c r="Z17" s="22">
        <v>0.60749597752207596</v>
      </c>
      <c r="AA17" s="22">
        <v>0.75300443924101201</v>
      </c>
      <c r="AB17" s="22">
        <v>0.48057991341480799</v>
      </c>
      <c r="AC17" s="22">
        <v>0.84559426490324996</v>
      </c>
      <c r="AD17" s="22"/>
      <c r="AE17" s="22">
        <v>0.68566258221746201</v>
      </c>
      <c r="AF17" s="22">
        <v>0.668588611251698</v>
      </c>
    </row>
    <row r="18" spans="2:32" x14ac:dyDescent="0.5">
      <c r="B18" s="16" t="s">
        <v>542</v>
      </c>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AF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296</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183</v>
      </c>
      <c r="D7" s="10">
        <v>83</v>
      </c>
      <c r="E7" s="10">
        <v>99</v>
      </c>
      <c r="F7" s="10"/>
      <c r="G7" s="10">
        <v>8</v>
      </c>
      <c r="H7" s="10">
        <v>41</v>
      </c>
      <c r="I7" s="10">
        <v>67</v>
      </c>
      <c r="J7" s="10">
        <v>49</v>
      </c>
      <c r="K7" s="10">
        <v>16</v>
      </c>
      <c r="L7" s="10">
        <v>2</v>
      </c>
      <c r="M7" s="10"/>
      <c r="N7" s="10">
        <v>23</v>
      </c>
      <c r="O7" s="10">
        <v>36</v>
      </c>
      <c r="P7" s="10">
        <v>5</v>
      </c>
      <c r="Q7" s="10">
        <v>9</v>
      </c>
      <c r="R7" s="10">
        <v>1</v>
      </c>
      <c r="S7" s="10">
        <v>8</v>
      </c>
      <c r="T7" s="10">
        <v>18</v>
      </c>
      <c r="U7" s="10">
        <v>3</v>
      </c>
      <c r="V7" s="10">
        <v>10</v>
      </c>
      <c r="W7" s="10">
        <v>31</v>
      </c>
      <c r="X7" s="10">
        <v>8</v>
      </c>
      <c r="Y7" s="10">
        <v>4</v>
      </c>
      <c r="Z7" s="10">
        <v>10</v>
      </c>
      <c r="AA7" s="10">
        <v>9</v>
      </c>
      <c r="AB7" s="10">
        <v>2</v>
      </c>
      <c r="AC7" s="10">
        <v>6</v>
      </c>
      <c r="AD7" s="10"/>
      <c r="AE7" s="10">
        <v>74</v>
      </c>
      <c r="AF7" s="10">
        <v>109</v>
      </c>
    </row>
    <row r="8" spans="2:32" ht="30" customHeight="1" x14ac:dyDescent="0.5">
      <c r="B8" s="11" t="s">
        <v>20</v>
      </c>
      <c r="C8" s="11">
        <v>186</v>
      </c>
      <c r="D8" s="11">
        <v>86</v>
      </c>
      <c r="E8" s="11">
        <v>98</v>
      </c>
      <c r="F8" s="11"/>
      <c r="G8" s="11">
        <v>9</v>
      </c>
      <c r="H8" s="11">
        <v>45</v>
      </c>
      <c r="I8" s="11">
        <v>69</v>
      </c>
      <c r="J8" s="11">
        <v>47</v>
      </c>
      <c r="K8" s="11">
        <v>15</v>
      </c>
      <c r="L8" s="11">
        <v>2</v>
      </c>
      <c r="M8" s="11"/>
      <c r="N8" s="11">
        <v>25</v>
      </c>
      <c r="O8" s="11">
        <v>37</v>
      </c>
      <c r="P8" s="11">
        <v>5</v>
      </c>
      <c r="Q8" s="11">
        <v>8</v>
      </c>
      <c r="R8" s="11">
        <v>1</v>
      </c>
      <c r="S8" s="11">
        <v>7</v>
      </c>
      <c r="T8" s="11">
        <v>17</v>
      </c>
      <c r="U8" s="11">
        <v>3</v>
      </c>
      <c r="V8" s="11">
        <v>14</v>
      </c>
      <c r="W8" s="11">
        <v>33</v>
      </c>
      <c r="X8" s="11">
        <v>8</v>
      </c>
      <c r="Y8" s="11">
        <v>4</v>
      </c>
      <c r="Z8" s="11">
        <v>9</v>
      </c>
      <c r="AA8" s="11">
        <v>8</v>
      </c>
      <c r="AB8" s="11">
        <v>3</v>
      </c>
      <c r="AC8" s="11">
        <v>6</v>
      </c>
      <c r="AD8" s="11"/>
      <c r="AE8" s="11">
        <v>79</v>
      </c>
      <c r="AF8" s="11">
        <v>107</v>
      </c>
    </row>
    <row r="9" spans="2:32" x14ac:dyDescent="0.5">
      <c r="B9" s="18" t="s">
        <v>282</v>
      </c>
      <c r="C9" s="17">
        <v>0.1559152928642</v>
      </c>
      <c r="D9" s="17">
        <v>0.16412118243208601</v>
      </c>
      <c r="E9" s="17">
        <v>0.14020917646404499</v>
      </c>
      <c r="F9" s="17"/>
      <c r="G9" s="17">
        <v>0</v>
      </c>
      <c r="H9" s="17">
        <v>0.18724866426685699</v>
      </c>
      <c r="I9" s="17">
        <v>0.17508967985002499</v>
      </c>
      <c r="J9" s="17">
        <v>0.120283373715217</v>
      </c>
      <c r="K9" s="17">
        <v>0.19449802178143499</v>
      </c>
      <c r="L9" s="17">
        <v>0</v>
      </c>
      <c r="M9" s="17"/>
      <c r="N9" s="17">
        <v>8.7176168980576396E-2</v>
      </c>
      <c r="O9" s="17">
        <v>0.24729206973905599</v>
      </c>
      <c r="P9" s="17">
        <v>0</v>
      </c>
      <c r="Q9" s="17">
        <v>0.222523133344601</v>
      </c>
      <c r="R9" s="17">
        <v>1</v>
      </c>
      <c r="S9" s="17">
        <v>0.13118035839690401</v>
      </c>
      <c r="T9" s="17">
        <v>5.4352613906948198E-2</v>
      </c>
      <c r="U9" s="17">
        <v>0</v>
      </c>
      <c r="V9" s="17">
        <v>0.106413938735772</v>
      </c>
      <c r="W9" s="17">
        <v>9.3457937276801004E-2</v>
      </c>
      <c r="X9" s="17">
        <v>0.24010785242724</v>
      </c>
      <c r="Y9" s="17">
        <v>0</v>
      </c>
      <c r="Z9" s="17">
        <v>0.20677194274185401</v>
      </c>
      <c r="AA9" s="17">
        <v>0.33263451037936798</v>
      </c>
      <c r="AB9" s="17">
        <v>0</v>
      </c>
      <c r="AC9" s="17">
        <v>0.36722493592532601</v>
      </c>
      <c r="AD9" s="17"/>
      <c r="AE9" s="17">
        <v>0.17073544951281</v>
      </c>
      <c r="AF9" s="17">
        <v>0.14497286032375201</v>
      </c>
    </row>
    <row r="10" spans="2:32" x14ac:dyDescent="0.5">
      <c r="B10" s="18" t="s">
        <v>283</v>
      </c>
      <c r="C10" s="17">
        <v>0.37506790749651497</v>
      </c>
      <c r="D10" s="17">
        <v>0.42246216943300102</v>
      </c>
      <c r="E10" s="17">
        <v>0.33715779267202101</v>
      </c>
      <c r="F10" s="17"/>
      <c r="G10" s="17">
        <v>0.124434075985052</v>
      </c>
      <c r="H10" s="17">
        <v>0.39458234434847</v>
      </c>
      <c r="I10" s="17">
        <v>0.38254243896711498</v>
      </c>
      <c r="J10" s="17">
        <v>0.41597344568032901</v>
      </c>
      <c r="K10" s="17">
        <v>0.28639145736426602</v>
      </c>
      <c r="L10" s="17">
        <v>0.47688418452305498</v>
      </c>
      <c r="M10" s="17"/>
      <c r="N10" s="17">
        <v>0.56676171119728203</v>
      </c>
      <c r="O10" s="17">
        <v>0.36849710772814398</v>
      </c>
      <c r="P10" s="17">
        <v>0.40228770782526602</v>
      </c>
      <c r="Q10" s="17">
        <v>0.33498885266700001</v>
      </c>
      <c r="R10" s="17">
        <v>0</v>
      </c>
      <c r="S10" s="17">
        <v>0.61920189019240002</v>
      </c>
      <c r="T10" s="17">
        <v>0.16339627581456601</v>
      </c>
      <c r="U10" s="17">
        <v>0.67061446711361805</v>
      </c>
      <c r="V10" s="17">
        <v>0.31926743713064099</v>
      </c>
      <c r="W10" s="17">
        <v>0.23358241911182501</v>
      </c>
      <c r="X10" s="17">
        <v>0.38753689440366101</v>
      </c>
      <c r="Y10" s="17">
        <v>0.52902746617089103</v>
      </c>
      <c r="Z10" s="17">
        <v>0.19538494718955199</v>
      </c>
      <c r="AA10" s="17">
        <v>0.66736548962063202</v>
      </c>
      <c r="AB10" s="17">
        <v>1</v>
      </c>
      <c r="AC10" s="17">
        <v>0.29098078426108498</v>
      </c>
      <c r="AD10" s="17"/>
      <c r="AE10" s="17">
        <v>0.37050875920173698</v>
      </c>
      <c r="AF10" s="17">
        <v>0.37843414537377801</v>
      </c>
    </row>
    <row r="11" spans="2:32" ht="28.7" x14ac:dyDescent="0.5">
      <c r="B11" s="18" t="s">
        <v>284</v>
      </c>
      <c r="C11" s="17">
        <v>0.23728794061531</v>
      </c>
      <c r="D11" s="17">
        <v>0.198859874627798</v>
      </c>
      <c r="E11" s="17">
        <v>0.27347111036744298</v>
      </c>
      <c r="F11" s="17"/>
      <c r="G11" s="17">
        <v>0.33986804175535401</v>
      </c>
      <c r="H11" s="17">
        <v>0.29280176702576899</v>
      </c>
      <c r="I11" s="17">
        <v>0.21941899234418999</v>
      </c>
      <c r="J11" s="17">
        <v>0.19724711350829999</v>
      </c>
      <c r="K11" s="17">
        <v>0.24757273747219499</v>
      </c>
      <c r="L11" s="17">
        <v>0</v>
      </c>
      <c r="M11" s="17"/>
      <c r="N11" s="17">
        <v>9.1681328714553298E-2</v>
      </c>
      <c r="O11" s="17">
        <v>0.224000255119021</v>
      </c>
      <c r="P11" s="17">
        <v>0.18358590618456699</v>
      </c>
      <c r="Q11" s="17">
        <v>0.33655745376625801</v>
      </c>
      <c r="R11" s="17">
        <v>0</v>
      </c>
      <c r="S11" s="17">
        <v>0.249617751410696</v>
      </c>
      <c r="T11" s="17">
        <v>0.49955231171646702</v>
      </c>
      <c r="U11" s="17">
        <v>0</v>
      </c>
      <c r="V11" s="17">
        <v>0.377561644598775</v>
      </c>
      <c r="W11" s="17">
        <v>0.29589795178039502</v>
      </c>
      <c r="X11" s="17">
        <v>0.122469256473798</v>
      </c>
      <c r="Y11" s="17">
        <v>0.22983584446598401</v>
      </c>
      <c r="Z11" s="17">
        <v>9.8606269296696594E-2</v>
      </c>
      <c r="AA11" s="17">
        <v>0</v>
      </c>
      <c r="AB11" s="17">
        <v>0</v>
      </c>
      <c r="AC11" s="17">
        <v>0.34179427981358801</v>
      </c>
      <c r="AD11" s="17"/>
      <c r="AE11" s="17">
        <v>0.23198148936368801</v>
      </c>
      <c r="AF11" s="17">
        <v>0.24120594811191101</v>
      </c>
    </row>
    <row r="12" spans="2:32" x14ac:dyDescent="0.5">
      <c r="B12" s="18" t="s">
        <v>285</v>
      </c>
      <c r="C12" s="17">
        <v>0.116495933129718</v>
      </c>
      <c r="D12" s="17">
        <v>0.14512302992982301</v>
      </c>
      <c r="E12" s="17">
        <v>9.24906218716295E-2</v>
      </c>
      <c r="F12" s="17"/>
      <c r="G12" s="17">
        <v>0.53569788225959403</v>
      </c>
      <c r="H12" s="17">
        <v>6.2407263365133303E-2</v>
      </c>
      <c r="I12" s="17">
        <v>0.116866861722717</v>
      </c>
      <c r="J12" s="17">
        <v>6.5315772742985806E-2</v>
      </c>
      <c r="K12" s="17">
        <v>0.20912576296163099</v>
      </c>
      <c r="L12" s="17">
        <v>0</v>
      </c>
      <c r="M12" s="17"/>
      <c r="N12" s="17">
        <v>0.21332102416520801</v>
      </c>
      <c r="O12" s="17">
        <v>0.107732785488695</v>
      </c>
      <c r="P12" s="17">
        <v>0.230540479805599</v>
      </c>
      <c r="Q12" s="17">
        <v>0</v>
      </c>
      <c r="R12" s="17">
        <v>0</v>
      </c>
      <c r="S12" s="17">
        <v>0</v>
      </c>
      <c r="T12" s="17">
        <v>0.17877584188617199</v>
      </c>
      <c r="U12" s="17">
        <v>0</v>
      </c>
      <c r="V12" s="17">
        <v>0.10429396377000399</v>
      </c>
      <c r="W12" s="17">
        <v>9.7310660896480994E-2</v>
      </c>
      <c r="X12" s="17">
        <v>0.13182958883048401</v>
      </c>
      <c r="Y12" s="17">
        <v>0</v>
      </c>
      <c r="Z12" s="17">
        <v>0.29485828053565799</v>
      </c>
      <c r="AA12" s="17">
        <v>0</v>
      </c>
      <c r="AB12" s="17">
        <v>0</v>
      </c>
      <c r="AC12" s="17">
        <v>0</v>
      </c>
      <c r="AD12" s="17"/>
      <c r="AE12" s="17">
        <v>0.158906051401797</v>
      </c>
      <c r="AF12" s="17">
        <v>8.5182508499475895E-2</v>
      </c>
    </row>
    <row r="13" spans="2:32" x14ac:dyDescent="0.5">
      <c r="B13" s="18" t="s">
        <v>286</v>
      </c>
      <c r="C13" s="17">
        <v>8.48624038102124E-2</v>
      </c>
      <c r="D13" s="17">
        <v>6.9433743577292706E-2</v>
      </c>
      <c r="E13" s="17">
        <v>9.9285079945011706E-2</v>
      </c>
      <c r="F13" s="17"/>
      <c r="G13" s="17">
        <v>0</v>
      </c>
      <c r="H13" s="17">
        <v>1.88775502303817E-2</v>
      </c>
      <c r="I13" s="17">
        <v>9.2367678027102093E-2</v>
      </c>
      <c r="J13" s="17">
        <v>0.14324865240226201</v>
      </c>
      <c r="K13" s="17">
        <v>6.2412020420472503E-2</v>
      </c>
      <c r="L13" s="17">
        <v>0.52311581547694497</v>
      </c>
      <c r="M13" s="17"/>
      <c r="N13" s="17">
        <v>4.1059766942379797E-2</v>
      </c>
      <c r="O13" s="17">
        <v>5.2477781925085502E-2</v>
      </c>
      <c r="P13" s="17">
        <v>0</v>
      </c>
      <c r="Q13" s="17">
        <v>0.10593056022214099</v>
      </c>
      <c r="R13" s="17">
        <v>0</v>
      </c>
      <c r="S13" s="17">
        <v>0</v>
      </c>
      <c r="T13" s="17">
        <v>5.1961478337923597E-2</v>
      </c>
      <c r="U13" s="17">
        <v>0.329385532886382</v>
      </c>
      <c r="V13" s="17">
        <v>9.2463015764807796E-2</v>
      </c>
      <c r="W13" s="17">
        <v>0.21749908907010501</v>
      </c>
      <c r="X13" s="17">
        <v>0</v>
      </c>
      <c r="Y13" s="17">
        <v>0</v>
      </c>
      <c r="Z13" s="17">
        <v>0.20437856023623999</v>
      </c>
      <c r="AA13" s="17">
        <v>0</v>
      </c>
      <c r="AB13" s="17">
        <v>0</v>
      </c>
      <c r="AC13" s="17">
        <v>0</v>
      </c>
      <c r="AD13" s="17"/>
      <c r="AE13" s="17">
        <v>6.7868250519966894E-2</v>
      </c>
      <c r="AF13" s="17">
        <v>9.7410002352497901E-2</v>
      </c>
    </row>
    <row r="14" spans="2:32" x14ac:dyDescent="0.5">
      <c r="B14" s="18" t="s">
        <v>168</v>
      </c>
      <c r="C14" s="17">
        <v>3.0370522084043401E-2</v>
      </c>
      <c r="D14" s="17">
        <v>0</v>
      </c>
      <c r="E14" s="17">
        <v>5.7386218679849603E-2</v>
      </c>
      <c r="F14" s="17"/>
      <c r="G14" s="17">
        <v>0</v>
      </c>
      <c r="H14" s="17">
        <v>4.4082410763388501E-2</v>
      </c>
      <c r="I14" s="17">
        <v>1.3714349088850501E-2</v>
      </c>
      <c r="J14" s="17">
        <v>5.7931641950905201E-2</v>
      </c>
      <c r="K14" s="17">
        <v>0</v>
      </c>
      <c r="L14" s="17">
        <v>0</v>
      </c>
      <c r="M14" s="17"/>
      <c r="N14" s="17">
        <v>0</v>
      </c>
      <c r="O14" s="17">
        <v>0</v>
      </c>
      <c r="P14" s="17">
        <v>0.18358590618456699</v>
      </c>
      <c r="Q14" s="17">
        <v>0</v>
      </c>
      <c r="R14" s="17">
        <v>0</v>
      </c>
      <c r="S14" s="17">
        <v>0</v>
      </c>
      <c r="T14" s="17">
        <v>5.1961478337923597E-2</v>
      </c>
      <c r="U14" s="17">
        <v>0</v>
      </c>
      <c r="V14" s="17">
        <v>0</v>
      </c>
      <c r="W14" s="17">
        <v>6.22519418643925E-2</v>
      </c>
      <c r="X14" s="17">
        <v>0.118056407864818</v>
      </c>
      <c r="Y14" s="17">
        <v>0.24113668936312499</v>
      </c>
      <c r="Z14" s="17">
        <v>0</v>
      </c>
      <c r="AA14" s="17">
        <v>0</v>
      </c>
      <c r="AB14" s="17">
        <v>0</v>
      </c>
      <c r="AC14" s="17">
        <v>0</v>
      </c>
      <c r="AD14" s="17"/>
      <c r="AE14" s="17">
        <v>0</v>
      </c>
      <c r="AF14" s="17">
        <v>5.2794535338585802E-2</v>
      </c>
    </row>
    <row r="15" spans="2:32" x14ac:dyDescent="0.5">
      <c r="B15" s="18" t="s">
        <v>287</v>
      </c>
      <c r="C15" s="21">
        <v>0.530983200360715</v>
      </c>
      <c r="D15" s="21">
        <v>0.58658335186508703</v>
      </c>
      <c r="E15" s="21">
        <v>0.47736696913606602</v>
      </c>
      <c r="F15" s="21"/>
      <c r="G15" s="21">
        <v>0.124434075985052</v>
      </c>
      <c r="H15" s="21">
        <v>0.58183100861532699</v>
      </c>
      <c r="I15" s="21">
        <v>0.55763211881714003</v>
      </c>
      <c r="J15" s="21">
        <v>0.53625681939554704</v>
      </c>
      <c r="K15" s="21">
        <v>0.48088947914570102</v>
      </c>
      <c r="L15" s="21">
        <v>0.47688418452305498</v>
      </c>
      <c r="M15" s="21"/>
      <c r="N15" s="21">
        <v>0.65393788017785903</v>
      </c>
      <c r="O15" s="21">
        <v>0.61578917746719897</v>
      </c>
      <c r="P15" s="21">
        <v>0.40228770782526602</v>
      </c>
      <c r="Q15" s="21">
        <v>0.55751198601160101</v>
      </c>
      <c r="R15" s="21">
        <v>1</v>
      </c>
      <c r="S15" s="21">
        <v>0.75038224858930402</v>
      </c>
      <c r="T15" s="21">
        <v>0.21774888972151399</v>
      </c>
      <c r="U15" s="21">
        <v>0.67061446711361805</v>
      </c>
      <c r="V15" s="21">
        <v>0.42568137586641303</v>
      </c>
      <c r="W15" s="21">
        <v>0.327040356388626</v>
      </c>
      <c r="X15" s="21">
        <v>0.62764474683090099</v>
      </c>
      <c r="Y15" s="21">
        <v>0.52902746617089103</v>
      </c>
      <c r="Z15" s="21">
        <v>0.40215688993140503</v>
      </c>
      <c r="AA15" s="21">
        <v>1</v>
      </c>
      <c r="AB15" s="21">
        <v>1</v>
      </c>
      <c r="AC15" s="21">
        <v>0.65820572018641199</v>
      </c>
      <c r="AD15" s="21"/>
      <c r="AE15" s="21">
        <v>0.54124420871454704</v>
      </c>
      <c r="AF15" s="21">
        <v>0.52340700569752896</v>
      </c>
    </row>
    <row r="16" spans="2:32" x14ac:dyDescent="0.5">
      <c r="B16" s="18" t="s">
        <v>288</v>
      </c>
      <c r="C16" s="21">
        <v>0.20135833693993099</v>
      </c>
      <c r="D16" s="21">
        <v>0.21455677350711599</v>
      </c>
      <c r="E16" s="21">
        <v>0.191775701816641</v>
      </c>
      <c r="F16" s="21"/>
      <c r="G16" s="21">
        <v>0.53569788225959403</v>
      </c>
      <c r="H16" s="21">
        <v>8.1284813595514996E-2</v>
      </c>
      <c r="I16" s="21">
        <v>0.20923453974981901</v>
      </c>
      <c r="J16" s="21">
        <v>0.20856442514524801</v>
      </c>
      <c r="K16" s="21">
        <v>0.27153778338210399</v>
      </c>
      <c r="L16" s="21">
        <v>0.52311581547694497</v>
      </c>
      <c r="M16" s="21"/>
      <c r="N16" s="21">
        <v>0.25438079110758799</v>
      </c>
      <c r="O16" s="21">
        <v>0.16021056741378001</v>
      </c>
      <c r="P16" s="21">
        <v>0.230540479805599</v>
      </c>
      <c r="Q16" s="21">
        <v>0.10593056022214099</v>
      </c>
      <c r="R16" s="21">
        <v>0</v>
      </c>
      <c r="S16" s="21">
        <v>0</v>
      </c>
      <c r="T16" s="21">
        <v>0.23073732022409499</v>
      </c>
      <c r="U16" s="21">
        <v>0.329385532886382</v>
      </c>
      <c r="V16" s="21">
        <v>0.196756979534812</v>
      </c>
      <c r="W16" s="21">
        <v>0.31480974996658601</v>
      </c>
      <c r="X16" s="21">
        <v>0.13182958883048401</v>
      </c>
      <c r="Y16" s="21">
        <v>0</v>
      </c>
      <c r="Z16" s="21">
        <v>0.49923684077189801</v>
      </c>
      <c r="AA16" s="21">
        <v>0</v>
      </c>
      <c r="AB16" s="21">
        <v>0</v>
      </c>
      <c r="AC16" s="21">
        <v>0</v>
      </c>
      <c r="AD16" s="21"/>
      <c r="AE16" s="21">
        <v>0.22677430192176401</v>
      </c>
      <c r="AF16" s="21">
        <v>0.182592510851974</v>
      </c>
    </row>
    <row r="17" spans="2:32" x14ac:dyDescent="0.5">
      <c r="B17" s="18" t="s">
        <v>99</v>
      </c>
      <c r="C17" s="22">
        <v>0.32962486342078401</v>
      </c>
      <c r="D17" s="22">
        <v>0.37202657835797098</v>
      </c>
      <c r="E17" s="22">
        <v>0.28559126731942502</v>
      </c>
      <c r="F17" s="22"/>
      <c r="G17" s="22">
        <v>-0.41126380627454201</v>
      </c>
      <c r="H17" s="22">
        <v>0.50054619501981201</v>
      </c>
      <c r="I17" s="22">
        <v>0.34839757906732099</v>
      </c>
      <c r="J17" s="22">
        <v>0.327692394250299</v>
      </c>
      <c r="K17" s="22">
        <v>0.209351695763597</v>
      </c>
      <c r="L17" s="22">
        <v>-4.6231630953890199E-2</v>
      </c>
      <c r="M17" s="22"/>
      <c r="N17" s="22">
        <v>0.39955708907027099</v>
      </c>
      <c r="O17" s="22">
        <v>0.45557861005341899</v>
      </c>
      <c r="P17" s="22">
        <v>0.17174722801966699</v>
      </c>
      <c r="Q17" s="22">
        <v>0.45158142578945998</v>
      </c>
      <c r="R17" s="22">
        <v>1</v>
      </c>
      <c r="S17" s="22">
        <v>0.75038224858930402</v>
      </c>
      <c r="T17" s="22">
        <v>-1.2988430502581499E-2</v>
      </c>
      <c r="U17" s="22">
        <v>0.34122893422723599</v>
      </c>
      <c r="V17" s="22">
        <v>0.228924396331601</v>
      </c>
      <c r="W17" s="22">
        <v>1.2230606422039899E-2</v>
      </c>
      <c r="X17" s="22">
        <v>0.49581515800041698</v>
      </c>
      <c r="Y17" s="22">
        <v>0.52902746617089103</v>
      </c>
      <c r="Z17" s="22">
        <v>-9.7079950840492701E-2</v>
      </c>
      <c r="AA17" s="22">
        <v>1</v>
      </c>
      <c r="AB17" s="22">
        <v>1</v>
      </c>
      <c r="AC17" s="22">
        <v>0.65820572018641199</v>
      </c>
      <c r="AD17" s="22"/>
      <c r="AE17" s="22">
        <v>0.31446990679278303</v>
      </c>
      <c r="AF17" s="22">
        <v>0.34081449484555598</v>
      </c>
    </row>
    <row r="18" spans="2:32" x14ac:dyDescent="0.5">
      <c r="B18" s="16" t="s">
        <v>542</v>
      </c>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AF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297</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183</v>
      </c>
      <c r="D7" s="10">
        <v>83</v>
      </c>
      <c r="E7" s="10">
        <v>99</v>
      </c>
      <c r="F7" s="10"/>
      <c r="G7" s="10">
        <v>8</v>
      </c>
      <c r="H7" s="10">
        <v>41</v>
      </c>
      <c r="I7" s="10">
        <v>67</v>
      </c>
      <c r="J7" s="10">
        <v>49</v>
      </c>
      <c r="K7" s="10">
        <v>16</v>
      </c>
      <c r="L7" s="10">
        <v>2</v>
      </c>
      <c r="M7" s="10"/>
      <c r="N7" s="10">
        <v>23</v>
      </c>
      <c r="O7" s="10">
        <v>36</v>
      </c>
      <c r="P7" s="10">
        <v>5</v>
      </c>
      <c r="Q7" s="10">
        <v>9</v>
      </c>
      <c r="R7" s="10">
        <v>1</v>
      </c>
      <c r="S7" s="10">
        <v>8</v>
      </c>
      <c r="T7" s="10">
        <v>18</v>
      </c>
      <c r="U7" s="10">
        <v>3</v>
      </c>
      <c r="V7" s="10">
        <v>10</v>
      </c>
      <c r="W7" s="10">
        <v>31</v>
      </c>
      <c r="X7" s="10">
        <v>8</v>
      </c>
      <c r="Y7" s="10">
        <v>4</v>
      </c>
      <c r="Z7" s="10">
        <v>10</v>
      </c>
      <c r="AA7" s="10">
        <v>9</v>
      </c>
      <c r="AB7" s="10">
        <v>2</v>
      </c>
      <c r="AC7" s="10">
        <v>6</v>
      </c>
      <c r="AD7" s="10"/>
      <c r="AE7" s="10">
        <v>74</v>
      </c>
      <c r="AF7" s="10">
        <v>109</v>
      </c>
    </row>
    <row r="8" spans="2:32" ht="30" customHeight="1" x14ac:dyDescent="0.5">
      <c r="B8" s="11" t="s">
        <v>20</v>
      </c>
      <c r="C8" s="11">
        <v>186</v>
      </c>
      <c r="D8" s="11">
        <v>86</v>
      </c>
      <c r="E8" s="11">
        <v>98</v>
      </c>
      <c r="F8" s="11"/>
      <c r="G8" s="11">
        <v>9</v>
      </c>
      <c r="H8" s="11">
        <v>45</v>
      </c>
      <c r="I8" s="11">
        <v>69</v>
      </c>
      <c r="J8" s="11">
        <v>47</v>
      </c>
      <c r="K8" s="11">
        <v>15</v>
      </c>
      <c r="L8" s="11">
        <v>2</v>
      </c>
      <c r="M8" s="11"/>
      <c r="N8" s="11">
        <v>25</v>
      </c>
      <c r="O8" s="11">
        <v>37</v>
      </c>
      <c r="P8" s="11">
        <v>5</v>
      </c>
      <c r="Q8" s="11">
        <v>8</v>
      </c>
      <c r="R8" s="11">
        <v>1</v>
      </c>
      <c r="S8" s="11">
        <v>7</v>
      </c>
      <c r="T8" s="11">
        <v>17</v>
      </c>
      <c r="U8" s="11">
        <v>3</v>
      </c>
      <c r="V8" s="11">
        <v>14</v>
      </c>
      <c r="W8" s="11">
        <v>33</v>
      </c>
      <c r="X8" s="11">
        <v>8</v>
      </c>
      <c r="Y8" s="11">
        <v>4</v>
      </c>
      <c r="Z8" s="11">
        <v>9</v>
      </c>
      <c r="AA8" s="11">
        <v>8</v>
      </c>
      <c r="AB8" s="11">
        <v>3</v>
      </c>
      <c r="AC8" s="11">
        <v>6</v>
      </c>
      <c r="AD8" s="11"/>
      <c r="AE8" s="11">
        <v>79</v>
      </c>
      <c r="AF8" s="11">
        <v>107</v>
      </c>
    </row>
    <row r="9" spans="2:32" x14ac:dyDescent="0.5">
      <c r="B9" s="18" t="s">
        <v>282</v>
      </c>
      <c r="C9" s="17">
        <v>0.11203136675464</v>
      </c>
      <c r="D9" s="17">
        <v>0.11712556248360299</v>
      </c>
      <c r="E9" s="17">
        <v>9.8620567906171006E-2</v>
      </c>
      <c r="F9" s="17"/>
      <c r="G9" s="17">
        <v>0</v>
      </c>
      <c r="H9" s="17">
        <v>0.15380650653826899</v>
      </c>
      <c r="I9" s="17">
        <v>0.124147102374254</v>
      </c>
      <c r="J9" s="17">
        <v>1.8095720091377599E-2</v>
      </c>
      <c r="K9" s="17">
        <v>0.25094102887255298</v>
      </c>
      <c r="L9" s="17">
        <v>0.47688418452305498</v>
      </c>
      <c r="M9" s="17"/>
      <c r="N9" s="17">
        <v>4.7959953034523398E-2</v>
      </c>
      <c r="O9" s="17">
        <v>0.231184736250127</v>
      </c>
      <c r="P9" s="17">
        <v>0</v>
      </c>
      <c r="Q9" s="17">
        <v>0</v>
      </c>
      <c r="R9" s="17">
        <v>1</v>
      </c>
      <c r="S9" s="17">
        <v>0.37403898692791698</v>
      </c>
      <c r="T9" s="17">
        <v>0</v>
      </c>
      <c r="U9" s="17">
        <v>0.33530723355680903</v>
      </c>
      <c r="V9" s="17">
        <v>0</v>
      </c>
      <c r="W9" s="17">
        <v>6.3049339316884306E-2</v>
      </c>
      <c r="X9" s="17">
        <v>0.24574002025024599</v>
      </c>
      <c r="Y9" s="17">
        <v>0</v>
      </c>
      <c r="Z9" s="17">
        <v>0.108165673445157</v>
      </c>
      <c r="AA9" s="17">
        <v>0.22878118400182401</v>
      </c>
      <c r="AB9" s="17">
        <v>0</v>
      </c>
      <c r="AC9" s="17">
        <v>0</v>
      </c>
      <c r="AD9" s="17"/>
      <c r="AE9" s="17">
        <v>0.131022516186274</v>
      </c>
      <c r="AF9" s="17">
        <v>9.8009290170130894E-2</v>
      </c>
    </row>
    <row r="10" spans="2:32" x14ac:dyDescent="0.5">
      <c r="B10" s="18" t="s">
        <v>283</v>
      </c>
      <c r="C10" s="17">
        <v>0.29025201665429901</v>
      </c>
      <c r="D10" s="17">
        <v>0.31917581367320602</v>
      </c>
      <c r="E10" s="17">
        <v>0.26773327897879601</v>
      </c>
      <c r="F10" s="17"/>
      <c r="G10" s="17">
        <v>0.36049865935696801</v>
      </c>
      <c r="H10" s="17">
        <v>0.26659021160489599</v>
      </c>
      <c r="I10" s="17">
        <v>0.299560766819368</v>
      </c>
      <c r="J10" s="17">
        <v>0.31445095620328101</v>
      </c>
      <c r="K10" s="17">
        <v>0.17435344058530899</v>
      </c>
      <c r="L10" s="17">
        <v>0.52311581547694497</v>
      </c>
      <c r="M10" s="17"/>
      <c r="N10" s="17">
        <v>0.35833930409753401</v>
      </c>
      <c r="O10" s="17">
        <v>0.29449024772508497</v>
      </c>
      <c r="P10" s="17">
        <v>0.64466686579576604</v>
      </c>
      <c r="Q10" s="17">
        <v>0.12154724963975901</v>
      </c>
      <c r="R10" s="17">
        <v>0</v>
      </c>
      <c r="S10" s="17">
        <v>0.24516290326448301</v>
      </c>
      <c r="T10" s="17">
        <v>0</v>
      </c>
      <c r="U10" s="17">
        <v>0.33530723355680903</v>
      </c>
      <c r="V10" s="17">
        <v>0.32867202746881802</v>
      </c>
      <c r="W10" s="17">
        <v>0.26369830984607601</v>
      </c>
      <c r="X10" s="17">
        <v>0.23828989578847301</v>
      </c>
      <c r="Y10" s="17">
        <v>0.77016415553401596</v>
      </c>
      <c r="Z10" s="17">
        <v>8.7219273744394907E-2</v>
      </c>
      <c r="AA10" s="17">
        <v>0.524223255239189</v>
      </c>
      <c r="AB10" s="17">
        <v>0.51942008658519201</v>
      </c>
      <c r="AC10" s="17">
        <v>0.53659956534449205</v>
      </c>
      <c r="AD10" s="17"/>
      <c r="AE10" s="17">
        <v>0.33400774337348998</v>
      </c>
      <c r="AF10" s="17">
        <v>0.25794506476199702</v>
      </c>
    </row>
    <row r="11" spans="2:32" ht="28.7" x14ac:dyDescent="0.5">
      <c r="B11" s="18" t="s">
        <v>284</v>
      </c>
      <c r="C11" s="17">
        <v>0.30849275712376301</v>
      </c>
      <c r="D11" s="17">
        <v>0.334403499918768</v>
      </c>
      <c r="E11" s="17">
        <v>0.28880739127620397</v>
      </c>
      <c r="F11" s="17"/>
      <c r="G11" s="17">
        <v>0.112487591863652</v>
      </c>
      <c r="H11" s="17">
        <v>0.36455743757123898</v>
      </c>
      <c r="I11" s="17">
        <v>0.32315460188044298</v>
      </c>
      <c r="J11" s="17">
        <v>0.28276650393767</v>
      </c>
      <c r="K11" s="17">
        <v>0.30316774716003497</v>
      </c>
      <c r="L11" s="17">
        <v>0</v>
      </c>
      <c r="M11" s="17"/>
      <c r="N11" s="17">
        <v>0.171957311602986</v>
      </c>
      <c r="O11" s="17">
        <v>0.192091382659623</v>
      </c>
      <c r="P11" s="17">
        <v>0.17174722801966699</v>
      </c>
      <c r="Q11" s="17">
        <v>0.65972491522985099</v>
      </c>
      <c r="R11" s="17">
        <v>0</v>
      </c>
      <c r="S11" s="17">
        <v>0.249617751410696</v>
      </c>
      <c r="T11" s="17">
        <v>0.62100272018678704</v>
      </c>
      <c r="U11" s="17">
        <v>0</v>
      </c>
      <c r="V11" s="17">
        <v>0.37003637993356397</v>
      </c>
      <c r="W11" s="17">
        <v>0.27218530932158103</v>
      </c>
      <c r="X11" s="17">
        <v>0.38414049513079701</v>
      </c>
      <c r="Y11" s="17">
        <v>0.22983584446598401</v>
      </c>
      <c r="Z11" s="17">
        <v>0.39346454983235502</v>
      </c>
      <c r="AA11" s="17">
        <v>0.24699556075898799</v>
      </c>
      <c r="AB11" s="17">
        <v>0.48057991341480799</v>
      </c>
      <c r="AC11" s="17">
        <v>0.46340043465550701</v>
      </c>
      <c r="AD11" s="17"/>
      <c r="AE11" s="17">
        <v>0.31697909963509802</v>
      </c>
      <c r="AF11" s="17">
        <v>0.30222688337848602</v>
      </c>
    </row>
    <row r="12" spans="2:32" x14ac:dyDescent="0.5">
      <c r="B12" s="18" t="s">
        <v>285</v>
      </c>
      <c r="C12" s="17">
        <v>0.15774942971888001</v>
      </c>
      <c r="D12" s="17">
        <v>0.14929583489663101</v>
      </c>
      <c r="E12" s="17">
        <v>0.166770724809607</v>
      </c>
      <c r="F12" s="17"/>
      <c r="G12" s="17">
        <v>0.40004240535899299</v>
      </c>
      <c r="H12" s="17">
        <v>0.110840097713141</v>
      </c>
      <c r="I12" s="17">
        <v>0.104002531040628</v>
      </c>
      <c r="J12" s="17">
        <v>0.22565411499618299</v>
      </c>
      <c r="K12" s="17">
        <v>0.20912576296163099</v>
      </c>
      <c r="L12" s="17">
        <v>0</v>
      </c>
      <c r="M12" s="17"/>
      <c r="N12" s="17">
        <v>0.33696228864254701</v>
      </c>
      <c r="O12" s="17">
        <v>0.139791702412738</v>
      </c>
      <c r="P12" s="17">
        <v>0</v>
      </c>
      <c r="Q12" s="17">
        <v>0.10593056022214099</v>
      </c>
      <c r="R12" s="17">
        <v>0</v>
      </c>
      <c r="S12" s="17">
        <v>0.13118035839690401</v>
      </c>
      <c r="T12" s="17">
        <v>0.103922956675847</v>
      </c>
      <c r="U12" s="17">
        <v>0.329385532886382</v>
      </c>
      <c r="V12" s="17">
        <v>0.196756979534812</v>
      </c>
      <c r="W12" s="17">
        <v>0.15143908350532601</v>
      </c>
      <c r="X12" s="17">
        <v>0.13182958883048401</v>
      </c>
      <c r="Y12" s="17">
        <v>0</v>
      </c>
      <c r="Z12" s="17">
        <v>0.301040224573075</v>
      </c>
      <c r="AA12" s="17">
        <v>0</v>
      </c>
      <c r="AB12" s="17">
        <v>0</v>
      </c>
      <c r="AC12" s="17">
        <v>0</v>
      </c>
      <c r="AD12" s="17"/>
      <c r="AE12" s="17">
        <v>0.109249249180716</v>
      </c>
      <c r="AF12" s="17">
        <v>0.19355943944561099</v>
      </c>
    </row>
    <row r="13" spans="2:32" x14ac:dyDescent="0.5">
      <c r="B13" s="18" t="s">
        <v>286</v>
      </c>
      <c r="C13" s="17">
        <v>9.9003054143674205E-2</v>
      </c>
      <c r="D13" s="17">
        <v>7.9999289027791798E-2</v>
      </c>
      <c r="E13" s="17">
        <v>0.11671217834056399</v>
      </c>
      <c r="F13" s="17"/>
      <c r="G13" s="17">
        <v>0.12697134342038599</v>
      </c>
      <c r="H13" s="17">
        <v>8.09272735225149E-2</v>
      </c>
      <c r="I13" s="17">
        <v>0.117887665369067</v>
      </c>
      <c r="J13" s="17">
        <v>9.8652899071045699E-2</v>
      </c>
      <c r="K13" s="17">
        <v>6.2412020420472503E-2</v>
      </c>
      <c r="L13" s="17">
        <v>0</v>
      </c>
      <c r="M13" s="17"/>
      <c r="N13" s="17">
        <v>4.1059766942379797E-2</v>
      </c>
      <c r="O13" s="17">
        <v>0.14244193095242699</v>
      </c>
      <c r="P13" s="17">
        <v>0</v>
      </c>
      <c r="Q13" s="17">
        <v>0.11279727490824901</v>
      </c>
      <c r="R13" s="17">
        <v>0</v>
      </c>
      <c r="S13" s="17">
        <v>0</v>
      </c>
      <c r="T13" s="17">
        <v>0.27507432313736602</v>
      </c>
      <c r="U13" s="17">
        <v>0</v>
      </c>
      <c r="V13" s="17">
        <v>0.10453461306280699</v>
      </c>
      <c r="W13" s="17">
        <v>0.12455190513754399</v>
      </c>
      <c r="X13" s="17">
        <v>0</v>
      </c>
      <c r="Y13" s="17">
        <v>0</v>
      </c>
      <c r="Z13" s="17">
        <v>0.110110278405018</v>
      </c>
      <c r="AA13" s="17">
        <v>0</v>
      </c>
      <c r="AB13" s="17">
        <v>0</v>
      </c>
      <c r="AC13" s="17">
        <v>0</v>
      </c>
      <c r="AD13" s="17"/>
      <c r="AE13" s="17">
        <v>0.10874139162442099</v>
      </c>
      <c r="AF13" s="17">
        <v>9.1812772457334199E-2</v>
      </c>
    </row>
    <row r="14" spans="2:32" x14ac:dyDescent="0.5">
      <c r="B14" s="18" t="s">
        <v>168</v>
      </c>
      <c r="C14" s="17">
        <v>3.24713756047438E-2</v>
      </c>
      <c r="D14" s="17">
        <v>0</v>
      </c>
      <c r="E14" s="17">
        <v>6.1355858688658803E-2</v>
      </c>
      <c r="F14" s="17"/>
      <c r="G14" s="17">
        <v>0</v>
      </c>
      <c r="H14" s="17">
        <v>2.32784730499398E-2</v>
      </c>
      <c r="I14" s="17">
        <v>3.1247332516239599E-2</v>
      </c>
      <c r="J14" s="17">
        <v>6.0379805700442699E-2</v>
      </c>
      <c r="K14" s="17">
        <v>0</v>
      </c>
      <c r="L14" s="17">
        <v>0</v>
      </c>
      <c r="M14" s="17"/>
      <c r="N14" s="17">
        <v>4.37213756800299E-2</v>
      </c>
      <c r="O14" s="17">
        <v>0</v>
      </c>
      <c r="P14" s="17">
        <v>0.18358590618456699</v>
      </c>
      <c r="Q14" s="17">
        <v>0</v>
      </c>
      <c r="R14" s="17">
        <v>0</v>
      </c>
      <c r="S14" s="17">
        <v>0</v>
      </c>
      <c r="T14" s="17">
        <v>0</v>
      </c>
      <c r="U14" s="17">
        <v>0</v>
      </c>
      <c r="V14" s="17">
        <v>0</v>
      </c>
      <c r="W14" s="17">
        <v>0.12507605287258899</v>
      </c>
      <c r="X14" s="17">
        <v>0</v>
      </c>
      <c r="Y14" s="17">
        <v>0</v>
      </c>
      <c r="Z14" s="17">
        <v>0</v>
      </c>
      <c r="AA14" s="17">
        <v>0</v>
      </c>
      <c r="AB14" s="17">
        <v>0</v>
      </c>
      <c r="AC14" s="17">
        <v>0</v>
      </c>
      <c r="AD14" s="17"/>
      <c r="AE14" s="17">
        <v>0</v>
      </c>
      <c r="AF14" s="17">
        <v>5.6446549786440203E-2</v>
      </c>
    </row>
    <row r="15" spans="2:32" x14ac:dyDescent="0.5">
      <c r="B15" s="18" t="s">
        <v>287</v>
      </c>
      <c r="C15" s="21">
        <v>0.40228338340893799</v>
      </c>
      <c r="D15" s="21">
        <v>0.43630137615680897</v>
      </c>
      <c r="E15" s="21">
        <v>0.36635384688496703</v>
      </c>
      <c r="F15" s="21"/>
      <c r="G15" s="21">
        <v>0.36049865935696801</v>
      </c>
      <c r="H15" s="21">
        <v>0.42039671814316498</v>
      </c>
      <c r="I15" s="21">
        <v>0.42370786919362202</v>
      </c>
      <c r="J15" s="21">
        <v>0.332546676294659</v>
      </c>
      <c r="K15" s="21">
        <v>0.42529446945786198</v>
      </c>
      <c r="L15" s="21">
        <v>1</v>
      </c>
      <c r="M15" s="21"/>
      <c r="N15" s="21">
        <v>0.406299257132058</v>
      </c>
      <c r="O15" s="21">
        <v>0.52567498397521195</v>
      </c>
      <c r="P15" s="21">
        <v>0.64466686579576604</v>
      </c>
      <c r="Q15" s="21">
        <v>0.12154724963975901</v>
      </c>
      <c r="R15" s="21">
        <v>1</v>
      </c>
      <c r="S15" s="21">
        <v>0.61920189019240002</v>
      </c>
      <c r="T15" s="21">
        <v>0</v>
      </c>
      <c r="U15" s="21">
        <v>0.67061446711361805</v>
      </c>
      <c r="V15" s="21">
        <v>0.32867202746881802</v>
      </c>
      <c r="W15" s="21">
        <v>0.32674764916296101</v>
      </c>
      <c r="X15" s="21">
        <v>0.48402991603871898</v>
      </c>
      <c r="Y15" s="21">
        <v>0.77016415553401596</v>
      </c>
      <c r="Z15" s="21">
        <v>0.19538494718955199</v>
      </c>
      <c r="AA15" s="21">
        <v>0.75300443924101201</v>
      </c>
      <c r="AB15" s="21">
        <v>0.51942008658519201</v>
      </c>
      <c r="AC15" s="21">
        <v>0.53659956534449205</v>
      </c>
      <c r="AD15" s="21"/>
      <c r="AE15" s="21">
        <v>0.46503025955976401</v>
      </c>
      <c r="AF15" s="21">
        <v>0.35595435493212801</v>
      </c>
    </row>
    <row r="16" spans="2:32" x14ac:dyDescent="0.5">
      <c r="B16" s="18" t="s">
        <v>288</v>
      </c>
      <c r="C16" s="21">
        <v>0.256752483862555</v>
      </c>
      <c r="D16" s="21">
        <v>0.229295123924423</v>
      </c>
      <c r="E16" s="21">
        <v>0.283482903150171</v>
      </c>
      <c r="F16" s="21"/>
      <c r="G16" s="21">
        <v>0.52701374877937901</v>
      </c>
      <c r="H16" s="21">
        <v>0.19176737123565599</v>
      </c>
      <c r="I16" s="21">
        <v>0.22189019640969501</v>
      </c>
      <c r="J16" s="21">
        <v>0.324307014067229</v>
      </c>
      <c r="K16" s="21">
        <v>0.27153778338210399</v>
      </c>
      <c r="L16" s="21">
        <v>0</v>
      </c>
      <c r="M16" s="21"/>
      <c r="N16" s="21">
        <v>0.37802205558492602</v>
      </c>
      <c r="O16" s="21">
        <v>0.28223363336516499</v>
      </c>
      <c r="P16" s="21">
        <v>0</v>
      </c>
      <c r="Q16" s="21">
        <v>0.21872783513039001</v>
      </c>
      <c r="R16" s="21">
        <v>0</v>
      </c>
      <c r="S16" s="21">
        <v>0.13118035839690401</v>
      </c>
      <c r="T16" s="21">
        <v>0.37899727981321302</v>
      </c>
      <c r="U16" s="21">
        <v>0.329385532886382</v>
      </c>
      <c r="V16" s="21">
        <v>0.30129159259761901</v>
      </c>
      <c r="W16" s="21">
        <v>0.27599098864286897</v>
      </c>
      <c r="X16" s="21">
        <v>0.13182958883048401</v>
      </c>
      <c r="Y16" s="21">
        <v>0</v>
      </c>
      <c r="Z16" s="21">
        <v>0.41115050297809302</v>
      </c>
      <c r="AA16" s="21">
        <v>0</v>
      </c>
      <c r="AB16" s="21">
        <v>0</v>
      </c>
      <c r="AC16" s="21">
        <v>0</v>
      </c>
      <c r="AD16" s="21"/>
      <c r="AE16" s="21">
        <v>0.217990640805138</v>
      </c>
      <c r="AF16" s="21">
        <v>0.28537221190294498</v>
      </c>
    </row>
    <row r="17" spans="2:32" x14ac:dyDescent="0.5">
      <c r="B17" s="18" t="s">
        <v>99</v>
      </c>
      <c r="C17" s="22">
        <v>0.14553089954638401</v>
      </c>
      <c r="D17" s="22">
        <v>0.207006252232387</v>
      </c>
      <c r="E17" s="22">
        <v>8.2870943734795893E-2</v>
      </c>
      <c r="F17" s="22"/>
      <c r="G17" s="22">
        <v>-0.166515089422411</v>
      </c>
      <c r="H17" s="22">
        <v>0.228629346907509</v>
      </c>
      <c r="I17" s="22">
        <v>0.20181767278392701</v>
      </c>
      <c r="J17" s="22">
        <v>8.2396622274299395E-3</v>
      </c>
      <c r="K17" s="22">
        <v>0.15375668607575799</v>
      </c>
      <c r="L17" s="22">
        <v>1</v>
      </c>
      <c r="M17" s="22"/>
      <c r="N17" s="22">
        <v>2.82772015471313E-2</v>
      </c>
      <c r="O17" s="22">
        <v>0.24344135061004701</v>
      </c>
      <c r="P17" s="22">
        <v>0.64466686579576604</v>
      </c>
      <c r="Q17" s="22">
        <v>-9.7180585490631105E-2</v>
      </c>
      <c r="R17" s="22">
        <v>1</v>
      </c>
      <c r="S17" s="22">
        <v>0.48802153179549701</v>
      </c>
      <c r="T17" s="22">
        <v>-0.37899727981321302</v>
      </c>
      <c r="U17" s="22">
        <v>0.34122893422723599</v>
      </c>
      <c r="V17" s="22">
        <v>2.7380434871199202E-2</v>
      </c>
      <c r="W17" s="22">
        <v>5.07566605200915E-2</v>
      </c>
      <c r="X17" s="22">
        <v>0.35220032720823502</v>
      </c>
      <c r="Y17" s="22">
        <v>0.77016415553401596</v>
      </c>
      <c r="Z17" s="22">
        <v>-0.21576555578854101</v>
      </c>
      <c r="AA17" s="22">
        <v>0.75300443924101201</v>
      </c>
      <c r="AB17" s="22">
        <v>0.51942008658519201</v>
      </c>
      <c r="AC17" s="22">
        <v>0.53659956534449205</v>
      </c>
      <c r="AD17" s="22"/>
      <c r="AE17" s="22">
        <v>0.24703961875462599</v>
      </c>
      <c r="AF17" s="22">
        <v>7.0582143029182504E-2</v>
      </c>
    </row>
    <row r="18" spans="2:32" x14ac:dyDescent="0.5">
      <c r="B18" s="16" t="s">
        <v>542</v>
      </c>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AF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298</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183</v>
      </c>
      <c r="D7" s="10">
        <v>83</v>
      </c>
      <c r="E7" s="10">
        <v>99</v>
      </c>
      <c r="F7" s="10"/>
      <c r="G7" s="10">
        <v>8</v>
      </c>
      <c r="H7" s="10">
        <v>41</v>
      </c>
      <c r="I7" s="10">
        <v>67</v>
      </c>
      <c r="J7" s="10">
        <v>49</v>
      </c>
      <c r="K7" s="10">
        <v>16</v>
      </c>
      <c r="L7" s="10">
        <v>2</v>
      </c>
      <c r="M7" s="10"/>
      <c r="N7" s="10">
        <v>23</v>
      </c>
      <c r="O7" s="10">
        <v>36</v>
      </c>
      <c r="P7" s="10">
        <v>5</v>
      </c>
      <c r="Q7" s="10">
        <v>9</v>
      </c>
      <c r="R7" s="10">
        <v>1</v>
      </c>
      <c r="S7" s="10">
        <v>8</v>
      </c>
      <c r="T7" s="10">
        <v>18</v>
      </c>
      <c r="U7" s="10">
        <v>3</v>
      </c>
      <c r="V7" s="10">
        <v>10</v>
      </c>
      <c r="W7" s="10">
        <v>31</v>
      </c>
      <c r="X7" s="10">
        <v>8</v>
      </c>
      <c r="Y7" s="10">
        <v>4</v>
      </c>
      <c r="Z7" s="10">
        <v>10</v>
      </c>
      <c r="AA7" s="10">
        <v>9</v>
      </c>
      <c r="AB7" s="10">
        <v>2</v>
      </c>
      <c r="AC7" s="10">
        <v>6</v>
      </c>
      <c r="AD7" s="10"/>
      <c r="AE7" s="10">
        <v>74</v>
      </c>
      <c r="AF7" s="10">
        <v>109</v>
      </c>
    </row>
    <row r="8" spans="2:32" ht="30" customHeight="1" x14ac:dyDescent="0.5">
      <c r="B8" s="11" t="s">
        <v>20</v>
      </c>
      <c r="C8" s="11">
        <v>186</v>
      </c>
      <c r="D8" s="11">
        <v>86</v>
      </c>
      <c r="E8" s="11">
        <v>98</v>
      </c>
      <c r="F8" s="11"/>
      <c r="G8" s="11">
        <v>9</v>
      </c>
      <c r="H8" s="11">
        <v>45</v>
      </c>
      <c r="I8" s="11">
        <v>69</v>
      </c>
      <c r="J8" s="11">
        <v>47</v>
      </c>
      <c r="K8" s="11">
        <v>15</v>
      </c>
      <c r="L8" s="11">
        <v>2</v>
      </c>
      <c r="M8" s="11"/>
      <c r="N8" s="11">
        <v>25</v>
      </c>
      <c r="O8" s="11">
        <v>37</v>
      </c>
      <c r="P8" s="11">
        <v>5</v>
      </c>
      <c r="Q8" s="11">
        <v>8</v>
      </c>
      <c r="R8" s="11">
        <v>1</v>
      </c>
      <c r="S8" s="11">
        <v>7</v>
      </c>
      <c r="T8" s="11">
        <v>17</v>
      </c>
      <c r="U8" s="11">
        <v>3</v>
      </c>
      <c r="V8" s="11">
        <v>14</v>
      </c>
      <c r="W8" s="11">
        <v>33</v>
      </c>
      <c r="X8" s="11">
        <v>8</v>
      </c>
      <c r="Y8" s="11">
        <v>4</v>
      </c>
      <c r="Z8" s="11">
        <v>9</v>
      </c>
      <c r="AA8" s="11">
        <v>8</v>
      </c>
      <c r="AB8" s="11">
        <v>3</v>
      </c>
      <c r="AC8" s="11">
        <v>6</v>
      </c>
      <c r="AD8" s="11"/>
      <c r="AE8" s="11">
        <v>79</v>
      </c>
      <c r="AF8" s="11">
        <v>107</v>
      </c>
    </row>
    <row r="9" spans="2:32" x14ac:dyDescent="0.5">
      <c r="B9" s="18" t="s">
        <v>282</v>
      </c>
      <c r="C9" s="17">
        <v>0.123292926480077</v>
      </c>
      <c r="D9" s="17">
        <v>0.15579574310710501</v>
      </c>
      <c r="E9" s="17">
        <v>8.5890068321805998E-2</v>
      </c>
      <c r="F9" s="17"/>
      <c r="G9" s="17">
        <v>0.24886815197010501</v>
      </c>
      <c r="H9" s="17">
        <v>0.17814077766097899</v>
      </c>
      <c r="I9" s="17">
        <v>9.6110724695157607E-2</v>
      </c>
      <c r="J9" s="17">
        <v>7.4771517448778094E-2</v>
      </c>
      <c r="K9" s="17">
        <v>0.12416642330119999</v>
      </c>
      <c r="L9" s="17">
        <v>0.47688418452305498</v>
      </c>
      <c r="M9" s="17"/>
      <c r="N9" s="17">
        <v>0</v>
      </c>
      <c r="O9" s="17">
        <v>0.19358601816027199</v>
      </c>
      <c r="P9" s="17">
        <v>0.46108095961119899</v>
      </c>
      <c r="Q9" s="17">
        <v>0</v>
      </c>
      <c r="R9" s="17">
        <v>1</v>
      </c>
      <c r="S9" s="17">
        <v>0.13118035839690401</v>
      </c>
      <c r="T9" s="17">
        <v>5.2736742919982899E-2</v>
      </c>
      <c r="U9" s="17">
        <v>0</v>
      </c>
      <c r="V9" s="17">
        <v>0</v>
      </c>
      <c r="W9" s="17">
        <v>0.13967041637865499</v>
      </c>
      <c r="X9" s="17">
        <v>0.24010785242724</v>
      </c>
      <c r="Y9" s="17">
        <v>0</v>
      </c>
      <c r="Z9" s="17">
        <v>0.20677194274185401</v>
      </c>
      <c r="AA9" s="17">
        <v>0.221689893047258</v>
      </c>
      <c r="AB9" s="17">
        <v>0</v>
      </c>
      <c r="AC9" s="17">
        <v>0.149815344136142</v>
      </c>
      <c r="AD9" s="17"/>
      <c r="AE9" s="17">
        <v>0.15777732013875101</v>
      </c>
      <c r="AF9" s="17">
        <v>9.7831444509596605E-2</v>
      </c>
    </row>
    <row r="10" spans="2:32" x14ac:dyDescent="0.5">
      <c r="B10" s="18" t="s">
        <v>283</v>
      </c>
      <c r="C10" s="17">
        <v>0.25658968942607102</v>
      </c>
      <c r="D10" s="17">
        <v>0.32754627968065197</v>
      </c>
      <c r="E10" s="17">
        <v>0.196765420165183</v>
      </c>
      <c r="F10" s="17"/>
      <c r="G10" s="17">
        <v>0.111630507386864</v>
      </c>
      <c r="H10" s="17">
        <v>0.25043660403177098</v>
      </c>
      <c r="I10" s="17">
        <v>0.29515549735388802</v>
      </c>
      <c r="J10" s="17">
        <v>0.20447891854052899</v>
      </c>
      <c r="K10" s="17">
        <v>0.37546831152614901</v>
      </c>
      <c r="L10" s="17">
        <v>0</v>
      </c>
      <c r="M10" s="17"/>
      <c r="N10" s="17">
        <v>0.44391694067735699</v>
      </c>
      <c r="O10" s="17">
        <v>0.31057745052505498</v>
      </c>
      <c r="P10" s="17">
        <v>0.18358590618456699</v>
      </c>
      <c r="Q10" s="17">
        <v>0.12154724963975901</v>
      </c>
      <c r="R10" s="17">
        <v>0</v>
      </c>
      <c r="S10" s="17">
        <v>0.35565600148312398</v>
      </c>
      <c r="T10" s="17">
        <v>0.110659532894583</v>
      </c>
      <c r="U10" s="17">
        <v>0.67061446711361805</v>
      </c>
      <c r="V10" s="17">
        <v>0.31926743713064099</v>
      </c>
      <c r="W10" s="17">
        <v>5.9666794514811397E-2</v>
      </c>
      <c r="X10" s="17">
        <v>0.51000615087745904</v>
      </c>
      <c r="Y10" s="17">
        <v>0.26451373308544601</v>
      </c>
      <c r="Z10" s="17">
        <v>8.7219273744394907E-2</v>
      </c>
      <c r="AA10" s="17">
        <v>0.463660581953942</v>
      </c>
      <c r="AB10" s="17">
        <v>0</v>
      </c>
      <c r="AC10" s="17">
        <v>0.21740959178918401</v>
      </c>
      <c r="AD10" s="17"/>
      <c r="AE10" s="17">
        <v>0.257169002016646</v>
      </c>
      <c r="AF10" s="17">
        <v>0.256161955152237</v>
      </c>
    </row>
    <row r="11" spans="2:32" ht="28.7" x14ac:dyDescent="0.5">
      <c r="B11" s="18" t="s">
        <v>284</v>
      </c>
      <c r="C11" s="17">
        <v>0.31266316337699102</v>
      </c>
      <c r="D11" s="17">
        <v>0.303797425207046</v>
      </c>
      <c r="E11" s="17">
        <v>0.32360494245357402</v>
      </c>
      <c r="F11" s="17"/>
      <c r="G11" s="17">
        <v>0.112487591863652</v>
      </c>
      <c r="H11" s="17">
        <v>0.330485999868811</v>
      </c>
      <c r="I11" s="17">
        <v>0.33695418454797899</v>
      </c>
      <c r="J11" s="17">
        <v>0.33190904420769002</v>
      </c>
      <c r="K11" s="17">
        <v>0.238340154909818</v>
      </c>
      <c r="L11" s="17">
        <v>0</v>
      </c>
      <c r="M11" s="17"/>
      <c r="N11" s="17">
        <v>0.34306598077727701</v>
      </c>
      <c r="O11" s="17">
        <v>0.21601027817366</v>
      </c>
      <c r="P11" s="17">
        <v>0.17174722801966699</v>
      </c>
      <c r="Q11" s="17">
        <v>0.65972491522985099</v>
      </c>
      <c r="R11" s="17">
        <v>0</v>
      </c>
      <c r="S11" s="17">
        <v>0.51316364011997195</v>
      </c>
      <c r="T11" s="17">
        <v>0.32862309917969201</v>
      </c>
      <c r="U11" s="17">
        <v>0</v>
      </c>
      <c r="V11" s="17">
        <v>0.492147226965365</v>
      </c>
      <c r="W11" s="17">
        <v>0.33383452538773001</v>
      </c>
      <c r="X11" s="17">
        <v>0</v>
      </c>
      <c r="Y11" s="17">
        <v>0.50565042244856995</v>
      </c>
      <c r="Z11" s="17">
        <v>0.19625201123896199</v>
      </c>
      <c r="AA11" s="17">
        <v>0.3146495249988</v>
      </c>
      <c r="AB11" s="17">
        <v>0.48057991341480799</v>
      </c>
      <c r="AC11" s="17">
        <v>0.15440573509675001</v>
      </c>
      <c r="AD11" s="17"/>
      <c r="AE11" s="17">
        <v>0.28256408256517801</v>
      </c>
      <c r="AF11" s="17">
        <v>0.33488675851986999</v>
      </c>
    </row>
    <row r="12" spans="2:32" x14ac:dyDescent="0.5">
      <c r="B12" s="18" t="s">
        <v>285</v>
      </c>
      <c r="C12" s="17">
        <v>0.150780544159165</v>
      </c>
      <c r="D12" s="17">
        <v>0.116367561209253</v>
      </c>
      <c r="E12" s="17">
        <v>0.18256250072319999</v>
      </c>
      <c r="F12" s="17"/>
      <c r="G12" s="17">
        <v>0.52701374877937901</v>
      </c>
      <c r="H12" s="17">
        <v>0.150287242937761</v>
      </c>
      <c r="I12" s="17">
        <v>0.119957053484469</v>
      </c>
      <c r="J12" s="17">
        <v>0.13948445171882601</v>
      </c>
      <c r="K12" s="17">
        <v>0.12928149136212599</v>
      </c>
      <c r="L12" s="17">
        <v>0</v>
      </c>
      <c r="M12" s="17"/>
      <c r="N12" s="17">
        <v>4.5040314114921001E-2</v>
      </c>
      <c r="O12" s="17">
        <v>0.16482513729375201</v>
      </c>
      <c r="P12" s="17">
        <v>0</v>
      </c>
      <c r="Q12" s="17">
        <v>0</v>
      </c>
      <c r="R12" s="17">
        <v>0</v>
      </c>
      <c r="S12" s="17">
        <v>0</v>
      </c>
      <c r="T12" s="17">
        <v>0.23236140828627599</v>
      </c>
      <c r="U12" s="17">
        <v>0</v>
      </c>
      <c r="V12" s="17">
        <v>0.10429396377000399</v>
      </c>
      <c r="W12" s="17">
        <v>0.244897132066732</v>
      </c>
      <c r="X12" s="17">
        <v>0.13182958883048401</v>
      </c>
      <c r="Y12" s="17">
        <v>0.22983584446598401</v>
      </c>
      <c r="Z12" s="17">
        <v>0.30537821203854998</v>
      </c>
      <c r="AA12" s="17">
        <v>0</v>
      </c>
      <c r="AB12" s="17">
        <v>0</v>
      </c>
      <c r="AC12" s="17">
        <v>0.478369328977923</v>
      </c>
      <c r="AD12" s="17"/>
      <c r="AE12" s="17">
        <v>0.168929536222649</v>
      </c>
      <c r="AF12" s="17">
        <v>0.13738027275579801</v>
      </c>
    </row>
    <row r="13" spans="2:32" x14ac:dyDescent="0.5">
      <c r="B13" s="18" t="s">
        <v>286</v>
      </c>
      <c r="C13" s="17">
        <v>0.10754495679824599</v>
      </c>
      <c r="D13" s="17">
        <v>8.4819756321197301E-2</v>
      </c>
      <c r="E13" s="17">
        <v>0.12861291548270101</v>
      </c>
      <c r="F13" s="17"/>
      <c r="G13" s="17">
        <v>0</v>
      </c>
      <c r="H13" s="17">
        <v>4.6566964737290301E-2</v>
      </c>
      <c r="I13" s="17">
        <v>0.121208387391469</v>
      </c>
      <c r="J13" s="17">
        <v>0.14211180262797199</v>
      </c>
      <c r="K13" s="17">
        <v>0.13274361890070799</v>
      </c>
      <c r="L13" s="17">
        <v>0.52311581547694497</v>
      </c>
      <c r="M13" s="17"/>
      <c r="N13" s="17">
        <v>0.16797676443044501</v>
      </c>
      <c r="O13" s="17">
        <v>8.5913660498362507E-2</v>
      </c>
      <c r="P13" s="17">
        <v>0</v>
      </c>
      <c r="Q13" s="17">
        <v>0.21872783513039001</v>
      </c>
      <c r="R13" s="17">
        <v>0</v>
      </c>
      <c r="S13" s="17">
        <v>0</v>
      </c>
      <c r="T13" s="17">
        <v>0.162964016856323</v>
      </c>
      <c r="U13" s="17">
        <v>0.329385532886382</v>
      </c>
      <c r="V13" s="17">
        <v>8.4291372133989795E-2</v>
      </c>
      <c r="W13" s="17">
        <v>0.128799326309086</v>
      </c>
      <c r="X13" s="17">
        <v>0</v>
      </c>
      <c r="Y13" s="17">
        <v>0</v>
      </c>
      <c r="Z13" s="17">
        <v>0.20437856023623999</v>
      </c>
      <c r="AA13" s="17">
        <v>0</v>
      </c>
      <c r="AB13" s="17">
        <v>0</v>
      </c>
      <c r="AC13" s="17">
        <v>0</v>
      </c>
      <c r="AD13" s="17"/>
      <c r="AE13" s="17">
        <v>7.7454614229123295E-2</v>
      </c>
      <c r="AF13" s="17">
        <v>0.129762100077395</v>
      </c>
    </row>
    <row r="14" spans="2:32" x14ac:dyDescent="0.5">
      <c r="B14" s="18" t="s">
        <v>168</v>
      </c>
      <c r="C14" s="17">
        <v>4.9128719759448797E-2</v>
      </c>
      <c r="D14" s="17">
        <v>1.1673234474747499E-2</v>
      </c>
      <c r="E14" s="17">
        <v>8.2564152853536493E-2</v>
      </c>
      <c r="F14" s="17"/>
      <c r="G14" s="17">
        <v>0</v>
      </c>
      <c r="H14" s="17">
        <v>4.4082410763388501E-2</v>
      </c>
      <c r="I14" s="17">
        <v>3.06141525270359E-2</v>
      </c>
      <c r="J14" s="17">
        <v>0.107244265456205</v>
      </c>
      <c r="K14" s="17">
        <v>0</v>
      </c>
      <c r="L14" s="17">
        <v>0</v>
      </c>
      <c r="M14" s="17"/>
      <c r="N14" s="17">
        <v>0</v>
      </c>
      <c r="O14" s="17">
        <v>2.90874553488982E-2</v>
      </c>
      <c r="P14" s="17">
        <v>0.18358590618456699</v>
      </c>
      <c r="Q14" s="17">
        <v>0</v>
      </c>
      <c r="R14" s="17">
        <v>0</v>
      </c>
      <c r="S14" s="17">
        <v>0</v>
      </c>
      <c r="T14" s="17">
        <v>0.112655199863143</v>
      </c>
      <c r="U14" s="17">
        <v>0</v>
      </c>
      <c r="V14" s="17">
        <v>0</v>
      </c>
      <c r="W14" s="17">
        <v>9.3131805342985596E-2</v>
      </c>
      <c r="X14" s="17">
        <v>0.118056407864818</v>
      </c>
      <c r="Y14" s="17">
        <v>0</v>
      </c>
      <c r="Z14" s="17">
        <v>0</v>
      </c>
      <c r="AA14" s="17">
        <v>0</v>
      </c>
      <c r="AB14" s="17">
        <v>0.51942008658519201</v>
      </c>
      <c r="AC14" s="17">
        <v>0</v>
      </c>
      <c r="AD14" s="17"/>
      <c r="AE14" s="17">
        <v>5.61054448276537E-2</v>
      </c>
      <c r="AF14" s="17">
        <v>4.3977468985102602E-2</v>
      </c>
    </row>
    <row r="15" spans="2:32" x14ac:dyDescent="0.5">
      <c r="B15" s="18" t="s">
        <v>287</v>
      </c>
      <c r="C15" s="21">
        <v>0.37988261590614802</v>
      </c>
      <c r="D15" s="21">
        <v>0.48334202278775701</v>
      </c>
      <c r="E15" s="21">
        <v>0.28265548848698901</v>
      </c>
      <c r="F15" s="21"/>
      <c r="G15" s="21">
        <v>0.36049865935696801</v>
      </c>
      <c r="H15" s="21">
        <v>0.42857738169275</v>
      </c>
      <c r="I15" s="21">
        <v>0.39126622204904599</v>
      </c>
      <c r="J15" s="21">
        <v>0.27925043598930699</v>
      </c>
      <c r="K15" s="21">
        <v>0.49963473482734799</v>
      </c>
      <c r="L15" s="21">
        <v>0.47688418452305498</v>
      </c>
      <c r="M15" s="21"/>
      <c r="N15" s="21">
        <v>0.44391694067735699</v>
      </c>
      <c r="O15" s="21">
        <v>0.50416346868532702</v>
      </c>
      <c r="P15" s="21">
        <v>0.64466686579576604</v>
      </c>
      <c r="Q15" s="21">
        <v>0.12154724963975901</v>
      </c>
      <c r="R15" s="21">
        <v>1</v>
      </c>
      <c r="S15" s="21">
        <v>0.48683635988002799</v>
      </c>
      <c r="T15" s="21">
        <v>0.16339627581456601</v>
      </c>
      <c r="U15" s="21">
        <v>0.67061446711361805</v>
      </c>
      <c r="V15" s="21">
        <v>0.31926743713064099</v>
      </c>
      <c r="W15" s="21">
        <v>0.19933721089346601</v>
      </c>
      <c r="X15" s="21">
        <v>0.75011400330469802</v>
      </c>
      <c r="Y15" s="21">
        <v>0.26451373308544601</v>
      </c>
      <c r="Z15" s="21">
        <v>0.29399121648624799</v>
      </c>
      <c r="AA15" s="21">
        <v>0.68535047500120005</v>
      </c>
      <c r="AB15" s="21">
        <v>0</v>
      </c>
      <c r="AC15" s="21">
        <v>0.36722493592532601</v>
      </c>
      <c r="AD15" s="21"/>
      <c r="AE15" s="21">
        <v>0.41494632215539701</v>
      </c>
      <c r="AF15" s="21">
        <v>0.35399339966183402</v>
      </c>
    </row>
    <row r="16" spans="2:32" x14ac:dyDescent="0.5">
      <c r="B16" s="18" t="s">
        <v>288</v>
      </c>
      <c r="C16" s="21">
        <v>0.25832550095741202</v>
      </c>
      <c r="D16" s="21">
        <v>0.20118731753044999</v>
      </c>
      <c r="E16" s="21">
        <v>0.311175416205901</v>
      </c>
      <c r="F16" s="21"/>
      <c r="G16" s="21">
        <v>0.52701374877937901</v>
      </c>
      <c r="H16" s="21">
        <v>0.19685420767505099</v>
      </c>
      <c r="I16" s="21">
        <v>0.241165440875939</v>
      </c>
      <c r="J16" s="21">
        <v>0.28159625434679902</v>
      </c>
      <c r="K16" s="21">
        <v>0.26202511026283398</v>
      </c>
      <c r="L16" s="21">
        <v>0.52311581547694497</v>
      </c>
      <c r="M16" s="21"/>
      <c r="N16" s="21">
        <v>0.213017078545366</v>
      </c>
      <c r="O16" s="21">
        <v>0.250738797792115</v>
      </c>
      <c r="P16" s="21">
        <v>0</v>
      </c>
      <c r="Q16" s="21">
        <v>0.21872783513039001</v>
      </c>
      <c r="R16" s="21">
        <v>0</v>
      </c>
      <c r="S16" s="21">
        <v>0</v>
      </c>
      <c r="T16" s="21">
        <v>0.395325425142599</v>
      </c>
      <c r="U16" s="21">
        <v>0.329385532886382</v>
      </c>
      <c r="V16" s="21">
        <v>0.18858533590399401</v>
      </c>
      <c r="W16" s="21">
        <v>0.373696458375818</v>
      </c>
      <c r="X16" s="21">
        <v>0.13182958883048401</v>
      </c>
      <c r="Y16" s="21">
        <v>0.22983584446598401</v>
      </c>
      <c r="Z16" s="21">
        <v>0.50975677227478999</v>
      </c>
      <c r="AA16" s="21">
        <v>0</v>
      </c>
      <c r="AB16" s="21">
        <v>0</v>
      </c>
      <c r="AC16" s="21">
        <v>0.478369328977923</v>
      </c>
      <c r="AD16" s="21"/>
      <c r="AE16" s="21">
        <v>0.246384150451772</v>
      </c>
      <c r="AF16" s="21">
        <v>0.26714237283319298</v>
      </c>
    </row>
    <row r="17" spans="2:32" x14ac:dyDescent="0.5">
      <c r="B17" s="18" t="s">
        <v>99</v>
      </c>
      <c r="C17" s="22">
        <v>0.121557114948736</v>
      </c>
      <c r="D17" s="22">
        <v>0.28215470525730701</v>
      </c>
      <c r="E17" s="22">
        <v>-2.8519927718912499E-2</v>
      </c>
      <c r="F17" s="22"/>
      <c r="G17" s="22">
        <v>-0.166515089422411</v>
      </c>
      <c r="H17" s="22">
        <v>0.23172317401769901</v>
      </c>
      <c r="I17" s="22">
        <v>0.15010078117310699</v>
      </c>
      <c r="J17" s="22">
        <v>-2.3458183574917601E-3</v>
      </c>
      <c r="K17" s="22">
        <v>0.23760962456451401</v>
      </c>
      <c r="L17" s="22">
        <v>-4.6231630953890199E-2</v>
      </c>
      <c r="M17" s="22"/>
      <c r="N17" s="22">
        <v>0.23089986213199101</v>
      </c>
      <c r="O17" s="22">
        <v>0.25342467089321302</v>
      </c>
      <c r="P17" s="22">
        <v>0.64466686579576604</v>
      </c>
      <c r="Q17" s="22">
        <v>-9.7180585490631105E-2</v>
      </c>
      <c r="R17" s="22">
        <v>1</v>
      </c>
      <c r="S17" s="22">
        <v>0.48683635988002799</v>
      </c>
      <c r="T17" s="22">
        <v>-0.23192914932803399</v>
      </c>
      <c r="U17" s="22">
        <v>0.34122893422723599</v>
      </c>
      <c r="V17" s="22">
        <v>0.130682101226647</v>
      </c>
      <c r="W17" s="22">
        <v>-0.17435924748235199</v>
      </c>
      <c r="X17" s="22">
        <v>0.618284414474215</v>
      </c>
      <c r="Y17" s="22">
        <v>3.4677888619461701E-2</v>
      </c>
      <c r="Z17" s="22">
        <v>-0.21576555578854101</v>
      </c>
      <c r="AA17" s="22">
        <v>0.68535047500120005</v>
      </c>
      <c r="AB17" s="22">
        <v>0</v>
      </c>
      <c r="AC17" s="22">
        <v>-0.111144393052597</v>
      </c>
      <c r="AD17" s="22"/>
      <c r="AE17" s="22">
        <v>0.168562171703624</v>
      </c>
      <c r="AF17" s="22">
        <v>8.6851026828640196E-2</v>
      </c>
    </row>
    <row r="18" spans="2:32" x14ac:dyDescent="0.5">
      <c r="B18" s="16" t="s">
        <v>542</v>
      </c>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H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8" width="20.703125" customWidth="1"/>
  </cols>
  <sheetData>
    <row r="2" spans="2:8" ht="40" customHeight="1" x14ac:dyDescent="0.5">
      <c r="D2" s="30" t="s">
        <v>305</v>
      </c>
      <c r="E2" s="26"/>
      <c r="F2" s="26"/>
      <c r="G2" s="26"/>
      <c r="H2" s="26"/>
    </row>
    <row r="6" spans="2:8" ht="50" customHeight="1" x14ac:dyDescent="0.5">
      <c r="B6" s="20" t="s">
        <v>15</v>
      </c>
      <c r="C6" s="20" t="s">
        <v>299</v>
      </c>
      <c r="D6" s="20" t="s">
        <v>300</v>
      </c>
      <c r="E6" s="20" t="s">
        <v>301</v>
      </c>
      <c r="F6" s="20" t="s">
        <v>302</v>
      </c>
      <c r="G6" s="20" t="s">
        <v>303</v>
      </c>
    </row>
    <row r="7" spans="2:8" x14ac:dyDescent="0.5">
      <c r="B7" s="18" t="s">
        <v>282</v>
      </c>
      <c r="C7" s="17">
        <v>0.48483938270573801</v>
      </c>
      <c r="D7" s="17">
        <v>0.56149511862924095</v>
      </c>
      <c r="E7" s="17">
        <v>0.44687532052214302</v>
      </c>
      <c r="F7" s="17">
        <v>0.32991120738170299</v>
      </c>
      <c r="G7" s="17">
        <v>0.14658356390567201</v>
      </c>
    </row>
    <row r="8" spans="2:8" x14ac:dyDescent="0.5">
      <c r="B8" s="18" t="s">
        <v>283</v>
      </c>
      <c r="C8" s="17">
        <v>0.37927126997731903</v>
      </c>
      <c r="D8" s="17">
        <v>0.305346943115956</v>
      </c>
      <c r="E8" s="17">
        <v>0.41142242118072198</v>
      </c>
      <c r="F8" s="17">
        <v>0.44820898835341799</v>
      </c>
      <c r="G8" s="17">
        <v>0.3248170202506</v>
      </c>
    </row>
    <row r="9" spans="2:8" ht="28.7" x14ac:dyDescent="0.5">
      <c r="B9" s="18" t="s">
        <v>304</v>
      </c>
      <c r="C9" s="17">
        <v>9.8655704227694194E-2</v>
      </c>
      <c r="D9" s="17">
        <v>9.8663468899595694E-2</v>
      </c>
      <c r="E9" s="17">
        <v>0.10731221873593901</v>
      </c>
      <c r="F9" s="17">
        <v>0.165194818944567</v>
      </c>
      <c r="G9" s="17">
        <v>0.28663260403282298</v>
      </c>
    </row>
    <row r="10" spans="2:8" x14ac:dyDescent="0.5">
      <c r="B10" s="18" t="s">
        <v>285</v>
      </c>
      <c r="C10" s="17">
        <v>1.55832431708044E-2</v>
      </c>
      <c r="D10" s="17">
        <v>1.7938753890705601E-2</v>
      </c>
      <c r="E10" s="17">
        <v>1.7817282647252401E-2</v>
      </c>
      <c r="F10" s="17">
        <v>2.2762134735326799E-2</v>
      </c>
      <c r="G10" s="17">
        <v>0.105398002482349</v>
      </c>
    </row>
    <row r="11" spans="2:8" x14ac:dyDescent="0.5">
      <c r="B11" s="18" t="s">
        <v>286</v>
      </c>
      <c r="C11" s="17">
        <v>6.0632464040227697E-3</v>
      </c>
      <c r="D11" s="17">
        <v>5.0436162305312901E-3</v>
      </c>
      <c r="E11" s="17">
        <v>5.9372253961679196E-3</v>
      </c>
      <c r="F11" s="17">
        <v>7.8270931410444403E-3</v>
      </c>
      <c r="G11" s="17">
        <v>9.7456933551534494E-2</v>
      </c>
    </row>
    <row r="12" spans="2:8" x14ac:dyDescent="0.5">
      <c r="B12" s="18" t="s">
        <v>230</v>
      </c>
      <c r="C12" s="17">
        <v>1.55871535144213E-2</v>
      </c>
      <c r="D12" s="17">
        <v>1.1512099233970599E-2</v>
      </c>
      <c r="E12" s="17">
        <v>1.06355315177752E-2</v>
      </c>
      <c r="F12" s="17">
        <v>2.6095757443940399E-2</v>
      </c>
      <c r="G12" s="17">
        <v>3.9111875777021902E-2</v>
      </c>
    </row>
    <row r="13" spans="2:8" x14ac:dyDescent="0.5">
      <c r="B13" s="23" t="s">
        <v>287</v>
      </c>
      <c r="C13" s="21">
        <v>0.86411065268305698</v>
      </c>
      <c r="D13" s="21">
        <v>0.86684206174519696</v>
      </c>
      <c r="E13" s="21">
        <v>0.85829774170286499</v>
      </c>
      <c r="F13" s="21">
        <v>0.77812019573512103</v>
      </c>
      <c r="G13" s="21">
        <v>0.47140058415627201</v>
      </c>
    </row>
    <row r="14" spans="2:8" x14ac:dyDescent="0.5">
      <c r="B14" s="23" t="s">
        <v>288</v>
      </c>
      <c r="C14" s="21">
        <v>2.1646489574827201E-2</v>
      </c>
      <c r="D14" s="21">
        <v>2.2982370121236901E-2</v>
      </c>
      <c r="E14" s="21">
        <v>2.3754508043420299E-2</v>
      </c>
      <c r="F14" s="21">
        <v>3.0589227876371201E-2</v>
      </c>
      <c r="G14" s="21">
        <v>0.20285493603388299</v>
      </c>
    </row>
    <row r="15" spans="2:8" x14ac:dyDescent="0.5">
      <c r="B15" s="23" t="s">
        <v>99</v>
      </c>
      <c r="C15" s="22">
        <v>0.84246416310823002</v>
      </c>
      <c r="D15" s="22">
        <v>0.84385969162396002</v>
      </c>
      <c r="E15" s="22">
        <v>0.83454323365944505</v>
      </c>
      <c r="F15" s="22">
        <v>0.74753096785874995</v>
      </c>
      <c r="G15" s="22">
        <v>0.26854564812238901</v>
      </c>
    </row>
    <row r="16" spans="2:8" x14ac:dyDescent="0.5">
      <c r="B16" s="16"/>
      <c r="C16" s="16"/>
      <c r="D16" s="16"/>
      <c r="E16" s="16"/>
      <c r="F16" s="16"/>
      <c r="G16" s="16"/>
    </row>
    <row r="17" spans="2:2" x14ac:dyDescent="0.5">
      <c r="B17" t="s">
        <v>58</v>
      </c>
    </row>
    <row r="18" spans="2:2" x14ac:dyDescent="0.5">
      <c r="B18" t="s">
        <v>59</v>
      </c>
    </row>
    <row r="22" spans="2:2" x14ac:dyDescent="0.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AF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306</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282</v>
      </c>
      <c r="C9" s="17">
        <v>0.44687532052214302</v>
      </c>
      <c r="D9" s="17">
        <v>0.44695190932671502</v>
      </c>
      <c r="E9" s="17">
        <v>0.446691143216153</v>
      </c>
      <c r="F9" s="17"/>
      <c r="G9" s="17">
        <v>0.39315304108648802</v>
      </c>
      <c r="H9" s="17">
        <v>0.38720872382719201</v>
      </c>
      <c r="I9" s="17">
        <v>0.445245892839503</v>
      </c>
      <c r="J9" s="17">
        <v>0.39527904024551802</v>
      </c>
      <c r="K9" s="17">
        <v>0.48348454426841297</v>
      </c>
      <c r="L9" s="17">
        <v>0.50710144946695501</v>
      </c>
      <c r="M9" s="17"/>
      <c r="N9" s="17">
        <v>0.41534332040422101</v>
      </c>
      <c r="O9" s="17">
        <v>0.48993930697052701</v>
      </c>
      <c r="P9" s="17">
        <v>0.56581832252828901</v>
      </c>
      <c r="Q9" s="17">
        <v>0.47797846711700098</v>
      </c>
      <c r="R9" s="17">
        <v>0.61163843962664199</v>
      </c>
      <c r="S9" s="17">
        <v>0.42767949119481102</v>
      </c>
      <c r="T9" s="17">
        <v>0.45162850777295899</v>
      </c>
      <c r="U9" s="17">
        <v>0.44787945480636399</v>
      </c>
      <c r="V9" s="17">
        <v>0.36397341048472798</v>
      </c>
      <c r="W9" s="17">
        <v>0.41513338503374297</v>
      </c>
      <c r="X9" s="17">
        <v>0.42026240861893099</v>
      </c>
      <c r="Y9" s="17">
        <v>0.54498518077882996</v>
      </c>
      <c r="Z9" s="17">
        <v>0.41697499448810499</v>
      </c>
      <c r="AA9" s="17">
        <v>0.59427697610076002</v>
      </c>
      <c r="AB9" s="17">
        <v>0.47042134358260201</v>
      </c>
      <c r="AC9" s="17">
        <v>0.51297678717909201</v>
      </c>
      <c r="AD9" s="17"/>
      <c r="AE9" s="17">
        <v>0.38388894892223302</v>
      </c>
      <c r="AF9" s="17">
        <v>0.475572168136076</v>
      </c>
    </row>
    <row r="10" spans="2:32" x14ac:dyDescent="0.5">
      <c r="B10" s="18" t="s">
        <v>283</v>
      </c>
      <c r="C10" s="17">
        <v>0.41142242118072198</v>
      </c>
      <c r="D10" s="17">
        <v>0.41352397703643701</v>
      </c>
      <c r="E10" s="17">
        <v>0.40900235099252202</v>
      </c>
      <c r="F10" s="17"/>
      <c r="G10" s="17">
        <v>0.45667681091585299</v>
      </c>
      <c r="H10" s="17">
        <v>0.47198606541985</v>
      </c>
      <c r="I10" s="17">
        <v>0.35972131278158198</v>
      </c>
      <c r="J10" s="17">
        <v>0.43007457766121199</v>
      </c>
      <c r="K10" s="17">
        <v>0.38449726064274797</v>
      </c>
      <c r="L10" s="17">
        <v>0.39768751608695702</v>
      </c>
      <c r="M10" s="17"/>
      <c r="N10" s="17">
        <v>0.478930677811304</v>
      </c>
      <c r="O10" s="17">
        <v>0.38664046573954503</v>
      </c>
      <c r="P10" s="17">
        <v>0.31189382216410799</v>
      </c>
      <c r="Q10" s="17">
        <v>0.36878068429390998</v>
      </c>
      <c r="R10" s="17">
        <v>0.29165673756657901</v>
      </c>
      <c r="S10" s="17">
        <v>0.38281557235681701</v>
      </c>
      <c r="T10" s="17">
        <v>0.43784882706304601</v>
      </c>
      <c r="U10" s="17">
        <v>0.46040778868347199</v>
      </c>
      <c r="V10" s="17">
        <v>0.428508077745761</v>
      </c>
      <c r="W10" s="17">
        <v>0.40855460914033997</v>
      </c>
      <c r="X10" s="17">
        <v>0.48521718461468699</v>
      </c>
      <c r="Y10" s="17">
        <v>0.45501481922116999</v>
      </c>
      <c r="Z10" s="17">
        <v>0.43878889814878402</v>
      </c>
      <c r="AA10" s="17">
        <v>0.21100153095263</v>
      </c>
      <c r="AB10" s="17">
        <v>0.37521899666055702</v>
      </c>
      <c r="AC10" s="17">
        <v>0.37896894774752099</v>
      </c>
      <c r="AD10" s="17"/>
      <c r="AE10" s="17">
        <v>0.45176776781366901</v>
      </c>
      <c r="AF10" s="17">
        <v>0.39304091681956799</v>
      </c>
    </row>
    <row r="11" spans="2:32" ht="28.7" x14ac:dyDescent="0.5">
      <c r="B11" s="18" t="s">
        <v>304</v>
      </c>
      <c r="C11" s="17">
        <v>0.10731221873593901</v>
      </c>
      <c r="D11" s="17">
        <v>0.11019903797908</v>
      </c>
      <c r="E11" s="17">
        <v>0.104952699002632</v>
      </c>
      <c r="F11" s="17"/>
      <c r="G11" s="17">
        <v>0.12590105410108399</v>
      </c>
      <c r="H11" s="17">
        <v>9.2112755334388202E-2</v>
      </c>
      <c r="I11" s="17">
        <v>0.147397048709486</v>
      </c>
      <c r="J11" s="17">
        <v>0.105867304556671</v>
      </c>
      <c r="K11" s="17">
        <v>0.10868793690919</v>
      </c>
      <c r="L11" s="17">
        <v>8.7050959647662393E-2</v>
      </c>
      <c r="M11" s="17"/>
      <c r="N11" s="17">
        <v>6.4884309377635396E-2</v>
      </c>
      <c r="O11" s="17">
        <v>6.7795023854624104E-2</v>
      </c>
      <c r="P11" s="17">
        <v>0.102846732870377</v>
      </c>
      <c r="Q11" s="17">
        <v>0.12337790236961201</v>
      </c>
      <c r="R11" s="17">
        <v>0</v>
      </c>
      <c r="S11" s="17">
        <v>0.15398291215457299</v>
      </c>
      <c r="T11" s="17">
        <v>9.7379352707411895E-2</v>
      </c>
      <c r="U11" s="17">
        <v>9.1712756510163695E-2</v>
      </c>
      <c r="V11" s="17">
        <v>0.18058357696359301</v>
      </c>
      <c r="W11" s="17">
        <v>0.14261979120622301</v>
      </c>
      <c r="X11" s="17">
        <v>7.5219844808554898E-2</v>
      </c>
      <c r="Y11" s="17">
        <v>0</v>
      </c>
      <c r="Z11" s="17">
        <v>0.12670023676232101</v>
      </c>
      <c r="AA11" s="17">
        <v>9.6906345238562494E-2</v>
      </c>
      <c r="AB11" s="17">
        <v>0.10841933586489801</v>
      </c>
      <c r="AC11" s="17">
        <v>0.108054265073387</v>
      </c>
      <c r="AD11" s="17"/>
      <c r="AE11" s="17">
        <v>0.12921490889801199</v>
      </c>
      <c r="AF11" s="17">
        <v>9.7333263829493005E-2</v>
      </c>
    </row>
    <row r="12" spans="2:32" x14ac:dyDescent="0.5">
      <c r="B12" s="18" t="s">
        <v>285</v>
      </c>
      <c r="C12" s="17">
        <v>1.7817282647252401E-2</v>
      </c>
      <c r="D12" s="17">
        <v>1.9660576742277499E-2</v>
      </c>
      <c r="E12" s="17">
        <v>1.61230589795795E-2</v>
      </c>
      <c r="F12" s="17"/>
      <c r="G12" s="17">
        <v>2.42690938965749E-2</v>
      </c>
      <c r="H12" s="17">
        <v>4.1798083200289403E-2</v>
      </c>
      <c r="I12" s="17">
        <v>3.9622008843677801E-2</v>
      </c>
      <c r="J12" s="17">
        <v>1.12062596474673E-2</v>
      </c>
      <c r="K12" s="17">
        <v>8.8007245087626407E-3</v>
      </c>
      <c r="L12" s="17">
        <v>0</v>
      </c>
      <c r="M12" s="17"/>
      <c r="N12" s="17">
        <v>0</v>
      </c>
      <c r="O12" s="17">
        <v>3.9386906605213497E-2</v>
      </c>
      <c r="P12" s="17">
        <v>0</v>
      </c>
      <c r="Q12" s="17">
        <v>0</v>
      </c>
      <c r="R12" s="17">
        <v>0</v>
      </c>
      <c r="S12" s="17">
        <v>3.5522024293798998E-2</v>
      </c>
      <c r="T12" s="17">
        <v>1.3143312456582901E-2</v>
      </c>
      <c r="U12" s="17">
        <v>0</v>
      </c>
      <c r="V12" s="17">
        <v>1.5204430887975301E-2</v>
      </c>
      <c r="W12" s="17">
        <v>1.48164935916806E-2</v>
      </c>
      <c r="X12" s="17">
        <v>1.9300561957826898E-2</v>
      </c>
      <c r="Y12" s="17">
        <v>0</v>
      </c>
      <c r="Z12" s="17">
        <v>1.7535870600790499E-2</v>
      </c>
      <c r="AA12" s="17">
        <v>6.6934303182441604E-2</v>
      </c>
      <c r="AB12" s="17">
        <v>4.5940323891943302E-2</v>
      </c>
      <c r="AC12" s="17">
        <v>0</v>
      </c>
      <c r="AD12" s="17"/>
      <c r="AE12" s="17">
        <v>2.09009678331963E-2</v>
      </c>
      <c r="AF12" s="17">
        <v>1.6412343108387101E-2</v>
      </c>
    </row>
    <row r="13" spans="2:32" x14ac:dyDescent="0.5">
      <c r="B13" s="18" t="s">
        <v>286</v>
      </c>
      <c r="C13" s="17">
        <v>5.9372253961679196E-3</v>
      </c>
      <c r="D13" s="17">
        <v>3.8403836426112001E-3</v>
      </c>
      <c r="E13" s="17">
        <v>7.9614603838550103E-3</v>
      </c>
      <c r="F13" s="17"/>
      <c r="G13" s="17">
        <v>0</v>
      </c>
      <c r="H13" s="17">
        <v>0</v>
      </c>
      <c r="I13" s="17">
        <v>0</v>
      </c>
      <c r="J13" s="17">
        <v>2.968850636644E-2</v>
      </c>
      <c r="K13" s="17">
        <v>5.5789977714654302E-3</v>
      </c>
      <c r="L13" s="17">
        <v>0</v>
      </c>
      <c r="M13" s="17"/>
      <c r="N13" s="17">
        <v>2.43277292896916E-2</v>
      </c>
      <c r="O13" s="17">
        <v>5.3927729521803403E-3</v>
      </c>
      <c r="P13" s="17">
        <v>0</v>
      </c>
      <c r="Q13" s="17">
        <v>0</v>
      </c>
      <c r="R13" s="17">
        <v>0</v>
      </c>
      <c r="S13" s="17">
        <v>0</v>
      </c>
      <c r="T13" s="17">
        <v>0</v>
      </c>
      <c r="U13" s="17">
        <v>0</v>
      </c>
      <c r="V13" s="17">
        <v>0</v>
      </c>
      <c r="W13" s="17">
        <v>4.7233374424720297E-3</v>
      </c>
      <c r="X13" s="17">
        <v>0</v>
      </c>
      <c r="Y13" s="17">
        <v>0</v>
      </c>
      <c r="Z13" s="17">
        <v>0</v>
      </c>
      <c r="AA13" s="17">
        <v>3.08808445256065E-2</v>
      </c>
      <c r="AB13" s="17">
        <v>0</v>
      </c>
      <c r="AC13" s="17">
        <v>0</v>
      </c>
      <c r="AD13" s="17"/>
      <c r="AE13" s="17">
        <v>1.04166260735761E-2</v>
      </c>
      <c r="AF13" s="17">
        <v>3.8963921908858998E-3</v>
      </c>
    </row>
    <row r="14" spans="2:32" x14ac:dyDescent="0.5">
      <c r="B14" s="18" t="s">
        <v>230</v>
      </c>
      <c r="C14" s="17">
        <v>1.06355315177752E-2</v>
      </c>
      <c r="D14" s="17">
        <v>5.8241152728791597E-3</v>
      </c>
      <c r="E14" s="17">
        <v>1.52692874252591E-2</v>
      </c>
      <c r="F14" s="17"/>
      <c r="G14" s="17">
        <v>0</v>
      </c>
      <c r="H14" s="17">
        <v>6.89437221828108E-3</v>
      </c>
      <c r="I14" s="17">
        <v>8.0137368257517608E-3</v>
      </c>
      <c r="J14" s="17">
        <v>2.7884311522690799E-2</v>
      </c>
      <c r="K14" s="17">
        <v>8.9505358994199195E-3</v>
      </c>
      <c r="L14" s="17">
        <v>8.1600747984260005E-3</v>
      </c>
      <c r="M14" s="17"/>
      <c r="N14" s="17">
        <v>1.6513963117147801E-2</v>
      </c>
      <c r="O14" s="17">
        <v>1.0845523877909701E-2</v>
      </c>
      <c r="P14" s="17">
        <v>1.9441122437226E-2</v>
      </c>
      <c r="Q14" s="17">
        <v>2.98629462194781E-2</v>
      </c>
      <c r="R14" s="17">
        <v>9.6704822806779306E-2</v>
      </c>
      <c r="S14" s="17">
        <v>0</v>
      </c>
      <c r="T14" s="17">
        <v>0</v>
      </c>
      <c r="U14" s="17">
        <v>0</v>
      </c>
      <c r="V14" s="17">
        <v>1.17305039179431E-2</v>
      </c>
      <c r="W14" s="17">
        <v>1.41523835855413E-2</v>
      </c>
      <c r="X14" s="17">
        <v>0</v>
      </c>
      <c r="Y14" s="17">
        <v>0</v>
      </c>
      <c r="Z14" s="17">
        <v>0</v>
      </c>
      <c r="AA14" s="17">
        <v>0</v>
      </c>
      <c r="AB14" s="17">
        <v>0</v>
      </c>
      <c r="AC14" s="17">
        <v>0</v>
      </c>
      <c r="AD14" s="17"/>
      <c r="AE14" s="17">
        <v>3.8107804593128501E-3</v>
      </c>
      <c r="AF14" s="17">
        <v>1.374491591559E-2</v>
      </c>
    </row>
    <row r="15" spans="2:32" x14ac:dyDescent="0.5">
      <c r="B15" s="18" t="s">
        <v>287</v>
      </c>
      <c r="C15" s="21">
        <v>0.85829774170286499</v>
      </c>
      <c r="D15" s="21">
        <v>0.86047588636315198</v>
      </c>
      <c r="E15" s="21">
        <v>0.85569349420867502</v>
      </c>
      <c r="F15" s="21"/>
      <c r="G15" s="21">
        <v>0.84982985200234096</v>
      </c>
      <c r="H15" s="21">
        <v>0.85919478924704096</v>
      </c>
      <c r="I15" s="21">
        <v>0.80496720562108504</v>
      </c>
      <c r="J15" s="21">
        <v>0.82535361790673101</v>
      </c>
      <c r="K15" s="21">
        <v>0.86798180491116195</v>
      </c>
      <c r="L15" s="21">
        <v>0.90478896555391097</v>
      </c>
      <c r="M15" s="21"/>
      <c r="N15" s="21">
        <v>0.894273998215525</v>
      </c>
      <c r="O15" s="21">
        <v>0.87657977271007304</v>
      </c>
      <c r="P15" s="21">
        <v>0.877712144692397</v>
      </c>
      <c r="Q15" s="21">
        <v>0.84675915141090996</v>
      </c>
      <c r="R15" s="21">
        <v>0.90329517719322105</v>
      </c>
      <c r="S15" s="21">
        <v>0.81049506355162804</v>
      </c>
      <c r="T15" s="21">
        <v>0.889477334836005</v>
      </c>
      <c r="U15" s="21">
        <v>0.90828724348983603</v>
      </c>
      <c r="V15" s="21">
        <v>0.79248148823048903</v>
      </c>
      <c r="W15" s="21">
        <v>0.823687994174083</v>
      </c>
      <c r="X15" s="21">
        <v>0.90547959323361804</v>
      </c>
      <c r="Y15" s="21">
        <v>1</v>
      </c>
      <c r="Z15" s="21">
        <v>0.85576389263688901</v>
      </c>
      <c r="AA15" s="21">
        <v>0.80527850705338899</v>
      </c>
      <c r="AB15" s="21">
        <v>0.84564034024315904</v>
      </c>
      <c r="AC15" s="21">
        <v>0.891945734926613</v>
      </c>
      <c r="AD15" s="21"/>
      <c r="AE15" s="21">
        <v>0.83565671673590303</v>
      </c>
      <c r="AF15" s="21">
        <v>0.86861308495564404</v>
      </c>
    </row>
    <row r="16" spans="2:32" x14ac:dyDescent="0.5">
      <c r="B16" s="18" t="s">
        <v>288</v>
      </c>
      <c r="C16" s="21">
        <v>2.3754508043420299E-2</v>
      </c>
      <c r="D16" s="21">
        <v>2.3500960384888699E-2</v>
      </c>
      <c r="E16" s="21">
        <v>2.40845193634345E-2</v>
      </c>
      <c r="F16" s="21"/>
      <c r="G16" s="21">
        <v>2.42690938965749E-2</v>
      </c>
      <c r="H16" s="21">
        <v>4.1798083200289403E-2</v>
      </c>
      <c r="I16" s="21">
        <v>3.9622008843677801E-2</v>
      </c>
      <c r="J16" s="21">
        <v>4.0894766013907298E-2</v>
      </c>
      <c r="K16" s="21">
        <v>1.43797222802281E-2</v>
      </c>
      <c r="L16" s="21">
        <v>0</v>
      </c>
      <c r="M16" s="21"/>
      <c r="N16" s="21">
        <v>2.43277292896916E-2</v>
      </c>
      <c r="O16" s="21">
        <v>4.4779679557393801E-2</v>
      </c>
      <c r="P16" s="21">
        <v>0</v>
      </c>
      <c r="Q16" s="21">
        <v>0</v>
      </c>
      <c r="R16" s="21">
        <v>0</v>
      </c>
      <c r="S16" s="21">
        <v>3.5522024293798998E-2</v>
      </c>
      <c r="T16" s="21">
        <v>1.3143312456582901E-2</v>
      </c>
      <c r="U16" s="21">
        <v>0</v>
      </c>
      <c r="V16" s="21">
        <v>1.5204430887975301E-2</v>
      </c>
      <c r="W16" s="21">
        <v>1.9539831034152601E-2</v>
      </c>
      <c r="X16" s="21">
        <v>1.9300561957826898E-2</v>
      </c>
      <c r="Y16" s="21">
        <v>0</v>
      </c>
      <c r="Z16" s="21">
        <v>1.7535870600790499E-2</v>
      </c>
      <c r="AA16" s="21">
        <v>9.7815147708048097E-2</v>
      </c>
      <c r="AB16" s="21">
        <v>4.5940323891943302E-2</v>
      </c>
      <c r="AC16" s="21">
        <v>0</v>
      </c>
      <c r="AD16" s="21"/>
      <c r="AE16" s="21">
        <v>3.1317593906772398E-2</v>
      </c>
      <c r="AF16" s="21">
        <v>2.0308735299273E-2</v>
      </c>
    </row>
    <row r="17" spans="2:32" x14ac:dyDescent="0.5">
      <c r="B17" s="18" t="s">
        <v>99</v>
      </c>
      <c r="C17" s="22">
        <v>0.83454323365944505</v>
      </c>
      <c r="D17" s="22">
        <v>0.83697492597826395</v>
      </c>
      <c r="E17" s="22">
        <v>0.83160897484523999</v>
      </c>
      <c r="F17" s="22"/>
      <c r="G17" s="22">
        <v>0.82556075810576601</v>
      </c>
      <c r="H17" s="22">
        <v>0.81739670604675196</v>
      </c>
      <c r="I17" s="22">
        <v>0.76534519677740698</v>
      </c>
      <c r="J17" s="22">
        <v>0.78445885189282305</v>
      </c>
      <c r="K17" s="22">
        <v>0.85360208263093396</v>
      </c>
      <c r="L17" s="22">
        <v>0.90478896555391097</v>
      </c>
      <c r="M17" s="22"/>
      <c r="N17" s="22">
        <v>0.86994626892583404</v>
      </c>
      <c r="O17" s="22">
        <v>0.831800093152679</v>
      </c>
      <c r="P17" s="22">
        <v>0.877712144692397</v>
      </c>
      <c r="Q17" s="22">
        <v>0.84675915141090996</v>
      </c>
      <c r="R17" s="22">
        <v>0.90329517719322105</v>
      </c>
      <c r="S17" s="22">
        <v>0.77497303925782901</v>
      </c>
      <c r="T17" s="22">
        <v>0.87633402237942204</v>
      </c>
      <c r="U17" s="22">
        <v>0.90828724348983603</v>
      </c>
      <c r="V17" s="22">
        <v>0.77727705734251396</v>
      </c>
      <c r="W17" s="22">
        <v>0.80414816313993098</v>
      </c>
      <c r="X17" s="22">
        <v>0.88617903127579101</v>
      </c>
      <c r="Y17" s="22">
        <v>1</v>
      </c>
      <c r="Z17" s="22">
        <v>0.83822802203609803</v>
      </c>
      <c r="AA17" s="22">
        <v>0.70746335934534099</v>
      </c>
      <c r="AB17" s="22">
        <v>0.79970001635121502</v>
      </c>
      <c r="AC17" s="22">
        <v>0.891945734926613</v>
      </c>
      <c r="AD17" s="22"/>
      <c r="AE17" s="22">
        <v>0.80433912282913</v>
      </c>
      <c r="AF17" s="22">
        <v>0.84830434965637103</v>
      </c>
    </row>
    <row r="18" spans="2:32" x14ac:dyDescent="0.5">
      <c r="B18" s="16"/>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AF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307</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282</v>
      </c>
      <c r="C9" s="17">
        <v>0.48483938270573801</v>
      </c>
      <c r="D9" s="17">
        <v>0.43843923741068502</v>
      </c>
      <c r="E9" s="17">
        <v>0.52724041419066103</v>
      </c>
      <c r="F9" s="17"/>
      <c r="G9" s="17">
        <v>0.38002754890343998</v>
      </c>
      <c r="H9" s="17">
        <v>0.37777215875714898</v>
      </c>
      <c r="I9" s="17">
        <v>0.41669631788586198</v>
      </c>
      <c r="J9" s="17">
        <v>0.450766109706905</v>
      </c>
      <c r="K9" s="17">
        <v>0.63272573439497104</v>
      </c>
      <c r="L9" s="17">
        <v>0.53871504170100704</v>
      </c>
      <c r="M9" s="17"/>
      <c r="N9" s="17">
        <v>0.44644316709061799</v>
      </c>
      <c r="O9" s="17">
        <v>0.45913133670159401</v>
      </c>
      <c r="P9" s="17">
        <v>0.50584099256830894</v>
      </c>
      <c r="Q9" s="17">
        <v>0.51105096223869795</v>
      </c>
      <c r="R9" s="17">
        <v>0.31577036526109697</v>
      </c>
      <c r="S9" s="17">
        <v>0.58670913339280495</v>
      </c>
      <c r="T9" s="17">
        <v>0.499442792758167</v>
      </c>
      <c r="U9" s="17">
        <v>0.54275980678855595</v>
      </c>
      <c r="V9" s="17">
        <v>0.45059343093284299</v>
      </c>
      <c r="W9" s="17">
        <v>0.51595570381308797</v>
      </c>
      <c r="X9" s="17">
        <v>0.50989328334592698</v>
      </c>
      <c r="Y9" s="17">
        <v>0.47187071448069201</v>
      </c>
      <c r="Z9" s="17">
        <v>0.46559345196252899</v>
      </c>
      <c r="AA9" s="17">
        <v>0.44909460845382898</v>
      </c>
      <c r="AB9" s="17">
        <v>0.54267258458135004</v>
      </c>
      <c r="AC9" s="17">
        <v>0.47522386131041899</v>
      </c>
      <c r="AD9" s="17"/>
      <c r="AE9" s="17">
        <v>0.51680744573803294</v>
      </c>
      <c r="AF9" s="17">
        <v>0.47027460289626499</v>
      </c>
    </row>
    <row r="10" spans="2:32" x14ac:dyDescent="0.5">
      <c r="B10" s="18" t="s">
        <v>283</v>
      </c>
      <c r="C10" s="17">
        <v>0.37927126997731903</v>
      </c>
      <c r="D10" s="17">
        <v>0.39251050600113402</v>
      </c>
      <c r="E10" s="17">
        <v>0.368032612466062</v>
      </c>
      <c r="F10" s="17"/>
      <c r="G10" s="17">
        <v>0.45664724523932498</v>
      </c>
      <c r="H10" s="17">
        <v>0.44059682457638799</v>
      </c>
      <c r="I10" s="17">
        <v>0.39158119993138701</v>
      </c>
      <c r="J10" s="17">
        <v>0.37915575376834498</v>
      </c>
      <c r="K10" s="17">
        <v>0.28251601087193001</v>
      </c>
      <c r="L10" s="17">
        <v>0.37840261268486702</v>
      </c>
      <c r="M10" s="17"/>
      <c r="N10" s="17">
        <v>0.37322707413933798</v>
      </c>
      <c r="O10" s="17">
        <v>0.38768470269421201</v>
      </c>
      <c r="P10" s="17">
        <v>0.39749652662097901</v>
      </c>
      <c r="Q10" s="17">
        <v>0.30285357387244399</v>
      </c>
      <c r="R10" s="17">
        <v>0.49646282876241299</v>
      </c>
      <c r="S10" s="17">
        <v>0.37776884231339602</v>
      </c>
      <c r="T10" s="17">
        <v>0.35163738628102598</v>
      </c>
      <c r="U10" s="17">
        <v>0.31691516994039598</v>
      </c>
      <c r="V10" s="17">
        <v>0.381757680959317</v>
      </c>
      <c r="W10" s="17">
        <v>0.37265726352790302</v>
      </c>
      <c r="X10" s="17">
        <v>0.35647151493669998</v>
      </c>
      <c r="Y10" s="17">
        <v>0.52812928551930804</v>
      </c>
      <c r="Z10" s="17">
        <v>0.44494484175160598</v>
      </c>
      <c r="AA10" s="17">
        <v>0.44320056015637199</v>
      </c>
      <c r="AB10" s="17">
        <v>0.34050044676475699</v>
      </c>
      <c r="AC10" s="17">
        <v>0.39243252835352799</v>
      </c>
      <c r="AD10" s="17"/>
      <c r="AE10" s="17">
        <v>0.34749244464956602</v>
      </c>
      <c r="AF10" s="17">
        <v>0.39374983231732802</v>
      </c>
    </row>
    <row r="11" spans="2:32" ht="28.7" x14ac:dyDescent="0.5">
      <c r="B11" s="18" t="s">
        <v>304</v>
      </c>
      <c r="C11" s="17">
        <v>9.8655704227694194E-2</v>
      </c>
      <c r="D11" s="17">
        <v>0.14091298516738801</v>
      </c>
      <c r="E11" s="17">
        <v>5.8669466664912198E-2</v>
      </c>
      <c r="F11" s="17"/>
      <c r="G11" s="17">
        <v>0.15095405162497899</v>
      </c>
      <c r="H11" s="17">
        <v>0.13703640058247599</v>
      </c>
      <c r="I11" s="17">
        <v>0.12392854278161999</v>
      </c>
      <c r="J11" s="17">
        <v>0.112669165302499</v>
      </c>
      <c r="K11" s="17">
        <v>6.29057668775381E-2</v>
      </c>
      <c r="L11" s="17">
        <v>6.0784337039718903E-2</v>
      </c>
      <c r="M11" s="17"/>
      <c r="N11" s="17">
        <v>0.13139858254816</v>
      </c>
      <c r="O11" s="17">
        <v>0.103291213260899</v>
      </c>
      <c r="P11" s="17">
        <v>7.7221358373485399E-2</v>
      </c>
      <c r="Q11" s="17">
        <v>9.3711490006239406E-2</v>
      </c>
      <c r="R11" s="17">
        <v>9.1061983169710106E-2</v>
      </c>
      <c r="S11" s="17">
        <v>3.5522024293798998E-2</v>
      </c>
      <c r="T11" s="17">
        <v>9.9249822425260703E-2</v>
      </c>
      <c r="U11" s="17">
        <v>0.14032502327104801</v>
      </c>
      <c r="V11" s="17">
        <v>0.12704885913268901</v>
      </c>
      <c r="W11" s="17">
        <v>7.8361546837041496E-2</v>
      </c>
      <c r="X11" s="17">
        <v>0.133635201717372</v>
      </c>
      <c r="Y11" s="17">
        <v>0</v>
      </c>
      <c r="Z11" s="17">
        <v>5.2860764234807699E-2</v>
      </c>
      <c r="AA11" s="17">
        <v>7.6823986864192798E-2</v>
      </c>
      <c r="AB11" s="17">
        <v>0.116826968653893</v>
      </c>
      <c r="AC11" s="17">
        <v>9.4276919724445601E-2</v>
      </c>
      <c r="AD11" s="17"/>
      <c r="AE11" s="17">
        <v>9.4097003874508395E-2</v>
      </c>
      <c r="AF11" s="17">
        <v>0.10073266668846199</v>
      </c>
    </row>
    <row r="12" spans="2:32" x14ac:dyDescent="0.5">
      <c r="B12" s="18" t="s">
        <v>285</v>
      </c>
      <c r="C12" s="17">
        <v>1.55832431708044E-2</v>
      </c>
      <c r="D12" s="17">
        <v>1.6621740938473999E-2</v>
      </c>
      <c r="E12" s="17">
        <v>1.4649249375735701E-2</v>
      </c>
      <c r="F12" s="17"/>
      <c r="G12" s="17">
        <v>1.23711542322555E-2</v>
      </c>
      <c r="H12" s="17">
        <v>3.7700243865706001E-2</v>
      </c>
      <c r="I12" s="17">
        <v>4.63639042174692E-2</v>
      </c>
      <c r="J12" s="17">
        <v>5.1457626511007297E-3</v>
      </c>
      <c r="K12" s="17">
        <v>5.7313047714014102E-3</v>
      </c>
      <c r="L12" s="17">
        <v>0</v>
      </c>
      <c r="M12" s="17"/>
      <c r="N12" s="17">
        <v>1.57064419122066E-2</v>
      </c>
      <c r="O12" s="17">
        <v>3.30508858269759E-2</v>
      </c>
      <c r="P12" s="17">
        <v>0</v>
      </c>
      <c r="Q12" s="17">
        <v>3.17987457748257E-2</v>
      </c>
      <c r="R12" s="17">
        <v>0</v>
      </c>
      <c r="S12" s="17">
        <v>0</v>
      </c>
      <c r="T12" s="17">
        <v>1.3143312456582901E-2</v>
      </c>
      <c r="U12" s="17">
        <v>0</v>
      </c>
      <c r="V12" s="17">
        <v>1.5204430887975301E-2</v>
      </c>
      <c r="W12" s="17">
        <v>9.53523405065476E-3</v>
      </c>
      <c r="X12" s="17">
        <v>0</v>
      </c>
      <c r="Y12" s="17">
        <v>0</v>
      </c>
      <c r="Z12" s="17">
        <v>3.66009420510576E-2</v>
      </c>
      <c r="AA12" s="17">
        <v>0</v>
      </c>
      <c r="AB12" s="17">
        <v>0</v>
      </c>
      <c r="AC12" s="17">
        <v>3.8066690611607702E-2</v>
      </c>
      <c r="AD12" s="17"/>
      <c r="AE12" s="17">
        <v>2.4254873018383801E-2</v>
      </c>
      <c r="AF12" s="17">
        <v>1.1632413269360001E-2</v>
      </c>
    </row>
    <row r="13" spans="2:32" x14ac:dyDescent="0.5">
      <c r="B13" s="18" t="s">
        <v>286</v>
      </c>
      <c r="C13" s="17">
        <v>6.0632464040227697E-3</v>
      </c>
      <c r="D13" s="17">
        <v>4.09585738252311E-3</v>
      </c>
      <c r="E13" s="17">
        <v>7.9643338510567603E-3</v>
      </c>
      <c r="F13" s="17"/>
      <c r="G13" s="17">
        <v>0</v>
      </c>
      <c r="H13" s="17">
        <v>0</v>
      </c>
      <c r="I13" s="17">
        <v>1.3416298357910699E-2</v>
      </c>
      <c r="J13" s="17">
        <v>1.83772018553977E-2</v>
      </c>
      <c r="K13" s="17">
        <v>0</v>
      </c>
      <c r="L13" s="17">
        <v>3.8846812007669899E-3</v>
      </c>
      <c r="M13" s="17"/>
      <c r="N13" s="17">
        <v>1.6710771192529901E-2</v>
      </c>
      <c r="O13" s="17">
        <v>0</v>
      </c>
      <c r="P13" s="17">
        <v>0</v>
      </c>
      <c r="Q13" s="17">
        <v>0</v>
      </c>
      <c r="R13" s="17">
        <v>0</v>
      </c>
      <c r="S13" s="17">
        <v>0</v>
      </c>
      <c r="T13" s="17">
        <v>2.6286624913165701E-2</v>
      </c>
      <c r="U13" s="17">
        <v>0</v>
      </c>
      <c r="V13" s="17">
        <v>0</v>
      </c>
      <c r="W13" s="17">
        <v>4.7351578528150896E-3</v>
      </c>
      <c r="X13" s="17">
        <v>0</v>
      </c>
      <c r="Y13" s="17">
        <v>0</v>
      </c>
      <c r="Z13" s="17">
        <v>0</v>
      </c>
      <c r="AA13" s="17">
        <v>3.08808445256065E-2</v>
      </c>
      <c r="AB13" s="17">
        <v>0</v>
      </c>
      <c r="AC13" s="17">
        <v>0</v>
      </c>
      <c r="AD13" s="17"/>
      <c r="AE13" s="17">
        <v>1.3537452260196E-2</v>
      </c>
      <c r="AF13" s="17">
        <v>2.6579677533936298E-3</v>
      </c>
    </row>
    <row r="14" spans="2:32" x14ac:dyDescent="0.5">
      <c r="B14" s="18" t="s">
        <v>230</v>
      </c>
      <c r="C14" s="17">
        <v>1.55871535144213E-2</v>
      </c>
      <c r="D14" s="17">
        <v>7.4196730997956699E-3</v>
      </c>
      <c r="E14" s="17">
        <v>2.3443923451572299E-2</v>
      </c>
      <c r="F14" s="17"/>
      <c r="G14" s="17">
        <v>0</v>
      </c>
      <c r="H14" s="17">
        <v>6.89437221828108E-3</v>
      </c>
      <c r="I14" s="17">
        <v>8.0137368257517608E-3</v>
      </c>
      <c r="J14" s="17">
        <v>3.3886006715752398E-2</v>
      </c>
      <c r="K14" s="17">
        <v>1.6121183084159E-2</v>
      </c>
      <c r="L14" s="17">
        <v>1.82133273736402E-2</v>
      </c>
      <c r="M14" s="17"/>
      <c r="N14" s="17">
        <v>1.6513963117147801E-2</v>
      </c>
      <c r="O14" s="17">
        <v>1.6841861516318501E-2</v>
      </c>
      <c r="P14" s="17">
        <v>1.9441122437226E-2</v>
      </c>
      <c r="Q14" s="17">
        <v>6.0585228107792898E-2</v>
      </c>
      <c r="R14" s="17">
        <v>9.6704822806779306E-2</v>
      </c>
      <c r="S14" s="17">
        <v>0</v>
      </c>
      <c r="T14" s="17">
        <v>1.0240061165797501E-2</v>
      </c>
      <c r="U14" s="17">
        <v>0</v>
      </c>
      <c r="V14" s="17">
        <v>2.5395598087176102E-2</v>
      </c>
      <c r="W14" s="17">
        <v>1.8755093918498E-2</v>
      </c>
      <c r="X14" s="17">
        <v>0</v>
      </c>
      <c r="Y14" s="17">
        <v>0</v>
      </c>
      <c r="Z14" s="17">
        <v>0</v>
      </c>
      <c r="AA14" s="17">
        <v>0</v>
      </c>
      <c r="AB14" s="17">
        <v>0</v>
      </c>
      <c r="AC14" s="17">
        <v>0</v>
      </c>
      <c r="AD14" s="17"/>
      <c r="AE14" s="17">
        <v>3.8107804593128501E-3</v>
      </c>
      <c r="AF14" s="17">
        <v>2.0952517075191301E-2</v>
      </c>
    </row>
    <row r="15" spans="2:32" x14ac:dyDescent="0.5">
      <c r="B15" s="18" t="s">
        <v>287</v>
      </c>
      <c r="C15" s="21">
        <v>0.86411065268305698</v>
      </c>
      <c r="D15" s="21">
        <v>0.83094974341181904</v>
      </c>
      <c r="E15" s="21">
        <v>0.89527302665672304</v>
      </c>
      <c r="F15" s="21"/>
      <c r="G15" s="21">
        <v>0.83667479414276502</v>
      </c>
      <c r="H15" s="21">
        <v>0.81836898333353703</v>
      </c>
      <c r="I15" s="21">
        <v>0.80827751781724899</v>
      </c>
      <c r="J15" s="21">
        <v>0.82992186347524999</v>
      </c>
      <c r="K15" s="21">
        <v>0.91524174526690105</v>
      </c>
      <c r="L15" s="21">
        <v>0.917117654385874</v>
      </c>
      <c r="M15" s="21"/>
      <c r="N15" s="21">
        <v>0.81967024122995502</v>
      </c>
      <c r="O15" s="21">
        <v>0.84681603939580596</v>
      </c>
      <c r="P15" s="21">
        <v>0.90333751918928895</v>
      </c>
      <c r="Q15" s="21">
        <v>0.813904536111142</v>
      </c>
      <c r="R15" s="21">
        <v>0.81223319402351102</v>
      </c>
      <c r="S15" s="21">
        <v>0.96447797570620097</v>
      </c>
      <c r="T15" s="21">
        <v>0.85108017903919297</v>
      </c>
      <c r="U15" s="21">
        <v>0.85967497672895199</v>
      </c>
      <c r="V15" s="21">
        <v>0.83235111189216004</v>
      </c>
      <c r="W15" s="21">
        <v>0.88861296734099104</v>
      </c>
      <c r="X15" s="21">
        <v>0.86636479828262802</v>
      </c>
      <c r="Y15" s="21">
        <v>1</v>
      </c>
      <c r="Z15" s="21">
        <v>0.91053829371413497</v>
      </c>
      <c r="AA15" s="21">
        <v>0.89229516861020097</v>
      </c>
      <c r="AB15" s="21">
        <v>0.88317303134610703</v>
      </c>
      <c r="AC15" s="21">
        <v>0.86765638966394698</v>
      </c>
      <c r="AD15" s="21"/>
      <c r="AE15" s="21">
        <v>0.86429989038759902</v>
      </c>
      <c r="AF15" s="21">
        <v>0.86402443521359396</v>
      </c>
    </row>
    <row r="16" spans="2:32" x14ac:dyDescent="0.5">
      <c r="B16" s="18" t="s">
        <v>288</v>
      </c>
      <c r="C16" s="21">
        <v>2.1646489574827201E-2</v>
      </c>
      <c r="D16" s="21">
        <v>2.0717598320997101E-2</v>
      </c>
      <c r="E16" s="21">
        <v>2.2613583226792501E-2</v>
      </c>
      <c r="F16" s="21"/>
      <c r="G16" s="21">
        <v>1.23711542322555E-2</v>
      </c>
      <c r="H16" s="21">
        <v>3.7700243865706001E-2</v>
      </c>
      <c r="I16" s="21">
        <v>5.9780202575379797E-2</v>
      </c>
      <c r="J16" s="21">
        <v>2.3522964506498399E-2</v>
      </c>
      <c r="K16" s="21">
        <v>5.7313047714014102E-3</v>
      </c>
      <c r="L16" s="21">
        <v>3.8846812007669899E-3</v>
      </c>
      <c r="M16" s="21"/>
      <c r="N16" s="21">
        <v>3.2417213104736498E-2</v>
      </c>
      <c r="O16" s="21">
        <v>3.30508858269759E-2</v>
      </c>
      <c r="P16" s="21">
        <v>0</v>
      </c>
      <c r="Q16" s="21">
        <v>3.17987457748257E-2</v>
      </c>
      <c r="R16" s="21">
        <v>0</v>
      </c>
      <c r="S16" s="21">
        <v>0</v>
      </c>
      <c r="T16" s="21">
        <v>3.9429937369748598E-2</v>
      </c>
      <c r="U16" s="21">
        <v>0</v>
      </c>
      <c r="V16" s="21">
        <v>1.5204430887975301E-2</v>
      </c>
      <c r="W16" s="21">
        <v>1.42703919034699E-2</v>
      </c>
      <c r="X16" s="21">
        <v>0</v>
      </c>
      <c r="Y16" s="21">
        <v>0</v>
      </c>
      <c r="Z16" s="21">
        <v>3.66009420510576E-2</v>
      </c>
      <c r="AA16" s="21">
        <v>3.08808445256065E-2</v>
      </c>
      <c r="AB16" s="21">
        <v>0</v>
      </c>
      <c r="AC16" s="21">
        <v>3.8066690611607702E-2</v>
      </c>
      <c r="AD16" s="21"/>
      <c r="AE16" s="21">
        <v>3.77923252785798E-2</v>
      </c>
      <c r="AF16" s="21">
        <v>1.4290381022753601E-2</v>
      </c>
    </row>
    <row r="17" spans="2:32" x14ac:dyDescent="0.5">
      <c r="B17" s="18" t="s">
        <v>99</v>
      </c>
      <c r="C17" s="22">
        <v>0.84246416310823002</v>
      </c>
      <c r="D17" s="22">
        <v>0.81023214509082198</v>
      </c>
      <c r="E17" s="22">
        <v>0.87265944342993096</v>
      </c>
      <c r="F17" s="22"/>
      <c r="G17" s="22">
        <v>0.82430363991051003</v>
      </c>
      <c r="H17" s="22">
        <v>0.780668739467831</v>
      </c>
      <c r="I17" s="22">
        <v>0.74849731524186902</v>
      </c>
      <c r="J17" s="22">
        <v>0.80639889896875205</v>
      </c>
      <c r="K17" s="22">
        <v>0.90951044049550001</v>
      </c>
      <c r="L17" s="22">
        <v>0.91323297318510699</v>
      </c>
      <c r="M17" s="22"/>
      <c r="N17" s="22">
        <v>0.78725302812521902</v>
      </c>
      <c r="O17" s="22">
        <v>0.81376515356883095</v>
      </c>
      <c r="P17" s="22">
        <v>0.90333751918928895</v>
      </c>
      <c r="Q17" s="22">
        <v>0.782105790336316</v>
      </c>
      <c r="R17" s="22">
        <v>0.81223319402351102</v>
      </c>
      <c r="S17" s="22">
        <v>0.96447797570620097</v>
      </c>
      <c r="T17" s="22">
        <v>0.81165024166944399</v>
      </c>
      <c r="U17" s="22">
        <v>0.85967497672895199</v>
      </c>
      <c r="V17" s="22">
        <v>0.81714668100418497</v>
      </c>
      <c r="W17" s="22">
        <v>0.87434257543752103</v>
      </c>
      <c r="X17" s="22">
        <v>0.86636479828262802</v>
      </c>
      <c r="Y17" s="22">
        <v>1</v>
      </c>
      <c r="Z17" s="22">
        <v>0.87393735166307696</v>
      </c>
      <c r="AA17" s="22">
        <v>0.86141432408459395</v>
      </c>
      <c r="AB17" s="22">
        <v>0.88317303134610703</v>
      </c>
      <c r="AC17" s="22">
        <v>0.82958969905233904</v>
      </c>
      <c r="AD17" s="22"/>
      <c r="AE17" s="22">
        <v>0.82650756510901902</v>
      </c>
      <c r="AF17" s="22">
        <v>0.84973405419084003</v>
      </c>
    </row>
    <row r="18" spans="2:32" x14ac:dyDescent="0.5">
      <c r="B18" s="16"/>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AF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308</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282</v>
      </c>
      <c r="C9" s="17">
        <v>0.32991120738170299</v>
      </c>
      <c r="D9" s="17">
        <v>0.34445212695640698</v>
      </c>
      <c r="E9" s="17">
        <v>0.31354658936197199</v>
      </c>
      <c r="F9" s="17"/>
      <c r="G9" s="17">
        <v>0.26514040197666799</v>
      </c>
      <c r="H9" s="17">
        <v>0.34957913025639697</v>
      </c>
      <c r="I9" s="17">
        <v>0.35497464310278998</v>
      </c>
      <c r="J9" s="17">
        <v>0.30804173574828703</v>
      </c>
      <c r="K9" s="17">
        <v>0.33232180742414102</v>
      </c>
      <c r="L9" s="17">
        <v>0.33836444426797602</v>
      </c>
      <c r="M9" s="17"/>
      <c r="N9" s="17">
        <v>0.36259528611747899</v>
      </c>
      <c r="O9" s="17">
        <v>0.333286356662303</v>
      </c>
      <c r="P9" s="17">
        <v>0.30301660790402102</v>
      </c>
      <c r="Q9" s="17">
        <v>0.35149158885405901</v>
      </c>
      <c r="R9" s="17">
        <v>0.40758295383614801</v>
      </c>
      <c r="S9" s="17">
        <v>0.34389299574488003</v>
      </c>
      <c r="T9" s="17">
        <v>0.351081222016358</v>
      </c>
      <c r="U9" s="17">
        <v>0.41227681056924698</v>
      </c>
      <c r="V9" s="17">
        <v>0.26453951408540299</v>
      </c>
      <c r="W9" s="17">
        <v>0.31242411099290601</v>
      </c>
      <c r="X9" s="17">
        <v>0.28637476713656901</v>
      </c>
      <c r="Y9" s="17">
        <v>0.46784990126572901</v>
      </c>
      <c r="Z9" s="17">
        <v>0.32303699567806099</v>
      </c>
      <c r="AA9" s="17">
        <v>0.464335590928461</v>
      </c>
      <c r="AB9" s="17">
        <v>0.220528321072989</v>
      </c>
      <c r="AC9" s="17">
        <v>0.43434920327588</v>
      </c>
      <c r="AD9" s="17"/>
      <c r="AE9" s="17">
        <v>0.35120600527191898</v>
      </c>
      <c r="AF9" s="17">
        <v>0.32020921067189601</v>
      </c>
    </row>
    <row r="10" spans="2:32" x14ac:dyDescent="0.5">
      <c r="B10" s="18" t="s">
        <v>283</v>
      </c>
      <c r="C10" s="17">
        <v>0.44820898835341799</v>
      </c>
      <c r="D10" s="17">
        <v>0.44854655924307502</v>
      </c>
      <c r="E10" s="17">
        <v>0.44954516875619899</v>
      </c>
      <c r="F10" s="17"/>
      <c r="G10" s="17">
        <v>0.38116652833431403</v>
      </c>
      <c r="H10" s="17">
        <v>0.470380866452555</v>
      </c>
      <c r="I10" s="17">
        <v>0.37913945194544302</v>
      </c>
      <c r="J10" s="17">
        <v>0.45860774588481201</v>
      </c>
      <c r="K10" s="17">
        <v>0.48614413294782799</v>
      </c>
      <c r="L10" s="17">
        <v>0.46423970030101502</v>
      </c>
      <c r="M10" s="17"/>
      <c r="N10" s="17">
        <v>0.36726428396076699</v>
      </c>
      <c r="O10" s="17">
        <v>0.45912444121031298</v>
      </c>
      <c r="P10" s="17">
        <v>0.46652811304445202</v>
      </c>
      <c r="Q10" s="17">
        <v>0.40230481208883601</v>
      </c>
      <c r="R10" s="17">
        <v>0.27882878914619902</v>
      </c>
      <c r="S10" s="17">
        <v>0.38652038572202502</v>
      </c>
      <c r="T10" s="17">
        <v>0.40663591634339402</v>
      </c>
      <c r="U10" s="17">
        <v>0.44924086447123202</v>
      </c>
      <c r="V10" s="17">
        <v>0.50172979595993406</v>
      </c>
      <c r="W10" s="17">
        <v>0.48111703469724998</v>
      </c>
      <c r="X10" s="17">
        <v>0.52569903175935195</v>
      </c>
      <c r="Y10" s="17">
        <v>0.45213156775639202</v>
      </c>
      <c r="Z10" s="17">
        <v>0.486127476130437</v>
      </c>
      <c r="AA10" s="17">
        <v>0.31386229464183601</v>
      </c>
      <c r="AB10" s="17">
        <v>0.49236895372846101</v>
      </c>
      <c r="AC10" s="17">
        <v>0.43096414894635598</v>
      </c>
      <c r="AD10" s="17"/>
      <c r="AE10" s="17">
        <v>0.441044990193241</v>
      </c>
      <c r="AF10" s="17">
        <v>0.45147293511344</v>
      </c>
    </row>
    <row r="11" spans="2:32" ht="28.7" x14ac:dyDescent="0.5">
      <c r="B11" s="18" t="s">
        <v>304</v>
      </c>
      <c r="C11" s="17">
        <v>0.165194818944567</v>
      </c>
      <c r="D11" s="17">
        <v>0.15762339519756799</v>
      </c>
      <c r="E11" s="17">
        <v>0.17303601606188199</v>
      </c>
      <c r="F11" s="17"/>
      <c r="G11" s="17">
        <v>0.30371596086375702</v>
      </c>
      <c r="H11" s="17">
        <v>0.13926777302955301</v>
      </c>
      <c r="I11" s="17">
        <v>0.197526994991713</v>
      </c>
      <c r="J11" s="17">
        <v>0.14456424557288</v>
      </c>
      <c r="K11" s="17">
        <v>0.13950111429956799</v>
      </c>
      <c r="L11" s="17">
        <v>0.14595655716919501</v>
      </c>
      <c r="M11" s="17"/>
      <c r="N11" s="17">
        <v>0.21290758431405701</v>
      </c>
      <c r="O11" s="17">
        <v>0.139190201647238</v>
      </c>
      <c r="P11" s="17">
        <v>0.168320407997959</v>
      </c>
      <c r="Q11" s="17">
        <v>0.185618370949311</v>
      </c>
      <c r="R11" s="17">
        <v>0.107350662983714</v>
      </c>
      <c r="S11" s="17">
        <v>0.19241294150444399</v>
      </c>
      <c r="T11" s="17">
        <v>0.205756175561285</v>
      </c>
      <c r="U11" s="17">
        <v>0.13848232495952101</v>
      </c>
      <c r="V11" s="17">
        <v>0.14735898354066099</v>
      </c>
      <c r="W11" s="17">
        <v>0.14995688196208101</v>
      </c>
      <c r="X11" s="17">
        <v>0.150459047871112</v>
      </c>
      <c r="Y11" s="17">
        <v>8.0018530977878893E-2</v>
      </c>
      <c r="Z11" s="17">
        <v>0.12272633398903</v>
      </c>
      <c r="AA11" s="17">
        <v>0.190921269904096</v>
      </c>
      <c r="AB11" s="17">
        <v>0.256813013413417</v>
      </c>
      <c r="AC11" s="17">
        <v>0.13468664777776301</v>
      </c>
      <c r="AD11" s="17"/>
      <c r="AE11" s="17">
        <v>0.148334952878619</v>
      </c>
      <c r="AF11" s="17">
        <v>0.17287624263982501</v>
      </c>
    </row>
    <row r="12" spans="2:32" x14ac:dyDescent="0.5">
      <c r="B12" s="18" t="s">
        <v>285</v>
      </c>
      <c r="C12" s="17">
        <v>2.2762134735326799E-2</v>
      </c>
      <c r="D12" s="17">
        <v>3.0947316508913698E-2</v>
      </c>
      <c r="E12" s="17">
        <v>1.5030367230494101E-2</v>
      </c>
      <c r="F12" s="17"/>
      <c r="G12" s="17">
        <v>3.9361538578532598E-2</v>
      </c>
      <c r="H12" s="17">
        <v>2.6869623980094501E-2</v>
      </c>
      <c r="I12" s="17">
        <v>4.8327470802797402E-2</v>
      </c>
      <c r="J12" s="17">
        <v>1.9536141618124801E-2</v>
      </c>
      <c r="K12" s="17">
        <v>9.2799654465675705E-3</v>
      </c>
      <c r="L12" s="17">
        <v>1.17594753872653E-2</v>
      </c>
      <c r="M12" s="17"/>
      <c r="N12" s="17">
        <v>0</v>
      </c>
      <c r="O12" s="17">
        <v>3.34801382651531E-2</v>
      </c>
      <c r="P12" s="17">
        <v>0</v>
      </c>
      <c r="Q12" s="17">
        <v>0</v>
      </c>
      <c r="R12" s="17">
        <v>0</v>
      </c>
      <c r="S12" s="17">
        <v>3.5522024293798998E-2</v>
      </c>
      <c r="T12" s="17">
        <v>2.6286624913165701E-2</v>
      </c>
      <c r="U12" s="17">
        <v>0</v>
      </c>
      <c r="V12" s="17">
        <v>6.0976108326826803E-2</v>
      </c>
      <c r="W12" s="17">
        <v>1.97995733560501E-2</v>
      </c>
      <c r="X12" s="17">
        <v>3.7467153232966698E-2</v>
      </c>
      <c r="Y12" s="17">
        <v>0</v>
      </c>
      <c r="Z12" s="17">
        <v>3.4076738586021199E-2</v>
      </c>
      <c r="AA12" s="17">
        <v>0</v>
      </c>
      <c r="AB12" s="17">
        <v>3.0289711785133198E-2</v>
      </c>
      <c r="AC12" s="17">
        <v>0</v>
      </c>
      <c r="AD12" s="17"/>
      <c r="AE12" s="17">
        <v>2.9321273355114599E-2</v>
      </c>
      <c r="AF12" s="17">
        <v>1.9773764447126502E-2</v>
      </c>
    </row>
    <row r="13" spans="2:32" x14ac:dyDescent="0.5">
      <c r="B13" s="18" t="s">
        <v>286</v>
      </c>
      <c r="C13" s="17">
        <v>7.8270931410444403E-3</v>
      </c>
      <c r="D13" s="17">
        <v>7.7137008564596102E-3</v>
      </c>
      <c r="E13" s="17">
        <v>7.9643338510567603E-3</v>
      </c>
      <c r="F13" s="17"/>
      <c r="G13" s="17">
        <v>1.06155702467282E-2</v>
      </c>
      <c r="H13" s="17">
        <v>0</v>
      </c>
      <c r="I13" s="17">
        <v>0</v>
      </c>
      <c r="J13" s="17">
        <v>2.9075876745964801E-2</v>
      </c>
      <c r="K13" s="17">
        <v>5.7313047714014102E-3</v>
      </c>
      <c r="L13" s="17">
        <v>3.8846812007669899E-3</v>
      </c>
      <c r="M13" s="17"/>
      <c r="N13" s="17">
        <v>2.45273533312006E-2</v>
      </c>
      <c r="O13" s="17">
        <v>5.3927729521803403E-3</v>
      </c>
      <c r="P13" s="17">
        <v>0</v>
      </c>
      <c r="Q13" s="17">
        <v>0</v>
      </c>
      <c r="R13" s="17">
        <v>0</v>
      </c>
      <c r="S13" s="17">
        <v>0</v>
      </c>
      <c r="T13" s="17">
        <v>0</v>
      </c>
      <c r="U13" s="17">
        <v>0</v>
      </c>
      <c r="V13" s="17">
        <v>0</v>
      </c>
      <c r="W13" s="17">
        <v>8.9936957692593397E-3</v>
      </c>
      <c r="X13" s="17">
        <v>0</v>
      </c>
      <c r="Y13" s="17">
        <v>0</v>
      </c>
      <c r="Z13" s="17">
        <v>1.91916060515866E-2</v>
      </c>
      <c r="AA13" s="17">
        <v>3.08808445256065E-2</v>
      </c>
      <c r="AB13" s="17">
        <v>0</v>
      </c>
      <c r="AC13" s="17">
        <v>0</v>
      </c>
      <c r="AD13" s="17"/>
      <c r="AE13" s="17">
        <v>1.05055980729735E-2</v>
      </c>
      <c r="AF13" s="17">
        <v>6.6067553772980103E-3</v>
      </c>
    </row>
    <row r="14" spans="2:32" x14ac:dyDescent="0.5">
      <c r="B14" s="18" t="s">
        <v>230</v>
      </c>
      <c r="C14" s="17">
        <v>2.6095757443940399E-2</v>
      </c>
      <c r="D14" s="17">
        <v>1.0716901237576701E-2</v>
      </c>
      <c r="E14" s="17">
        <v>4.0877524738395801E-2</v>
      </c>
      <c r="F14" s="17"/>
      <c r="G14" s="17">
        <v>0</v>
      </c>
      <c r="H14" s="17">
        <v>1.39026062814006E-2</v>
      </c>
      <c r="I14" s="17">
        <v>2.0031439157257799E-2</v>
      </c>
      <c r="J14" s="17">
        <v>4.0174254429931701E-2</v>
      </c>
      <c r="K14" s="17">
        <v>2.7021675110492999E-2</v>
      </c>
      <c r="L14" s="17">
        <v>3.5795141673780798E-2</v>
      </c>
      <c r="M14" s="17"/>
      <c r="N14" s="17">
        <v>3.2705492276496703E-2</v>
      </c>
      <c r="O14" s="17">
        <v>2.9526089262811299E-2</v>
      </c>
      <c r="P14" s="17">
        <v>6.2134871053567901E-2</v>
      </c>
      <c r="Q14" s="17">
        <v>6.0585228107792898E-2</v>
      </c>
      <c r="R14" s="17">
        <v>0.20623759403393799</v>
      </c>
      <c r="S14" s="17">
        <v>4.1651652734851601E-2</v>
      </c>
      <c r="T14" s="17">
        <v>1.0240061165797501E-2</v>
      </c>
      <c r="U14" s="17">
        <v>0</v>
      </c>
      <c r="V14" s="17">
        <v>2.5395598087176102E-2</v>
      </c>
      <c r="W14" s="17">
        <v>2.7708703222453598E-2</v>
      </c>
      <c r="X14" s="17">
        <v>0</v>
      </c>
      <c r="Y14" s="17">
        <v>0</v>
      </c>
      <c r="Z14" s="17">
        <v>1.4840849564863701E-2</v>
      </c>
      <c r="AA14" s="17">
        <v>0</v>
      </c>
      <c r="AB14" s="17">
        <v>0</v>
      </c>
      <c r="AC14" s="17">
        <v>0</v>
      </c>
      <c r="AD14" s="17"/>
      <c r="AE14" s="17">
        <v>1.95871802281334E-2</v>
      </c>
      <c r="AF14" s="17">
        <v>2.9061091750414301E-2</v>
      </c>
    </row>
    <row r="15" spans="2:32" x14ac:dyDescent="0.5">
      <c r="B15" s="18" t="s">
        <v>287</v>
      </c>
      <c r="C15" s="21">
        <v>0.77812019573512103</v>
      </c>
      <c r="D15" s="21">
        <v>0.79299868619948199</v>
      </c>
      <c r="E15" s="21">
        <v>0.76309175811817098</v>
      </c>
      <c r="F15" s="21"/>
      <c r="G15" s="21">
        <v>0.64630693031098196</v>
      </c>
      <c r="H15" s="21">
        <v>0.81995999670895203</v>
      </c>
      <c r="I15" s="21">
        <v>0.734114095048232</v>
      </c>
      <c r="J15" s="21">
        <v>0.76664948163309898</v>
      </c>
      <c r="K15" s="21">
        <v>0.81846594037196996</v>
      </c>
      <c r="L15" s="21">
        <v>0.80260414456899098</v>
      </c>
      <c r="M15" s="21"/>
      <c r="N15" s="21">
        <v>0.72985957007824598</v>
      </c>
      <c r="O15" s="21">
        <v>0.79241079787261703</v>
      </c>
      <c r="P15" s="21">
        <v>0.76954472094847204</v>
      </c>
      <c r="Q15" s="21">
        <v>0.75379640094289602</v>
      </c>
      <c r="R15" s="21">
        <v>0.68641174298234797</v>
      </c>
      <c r="S15" s="21">
        <v>0.73041338146690504</v>
      </c>
      <c r="T15" s="21">
        <v>0.75771713835975196</v>
      </c>
      <c r="U15" s="21">
        <v>0.86151767504047905</v>
      </c>
      <c r="V15" s="21">
        <v>0.76626931004533605</v>
      </c>
      <c r="W15" s="21">
        <v>0.79354114569015599</v>
      </c>
      <c r="X15" s="21">
        <v>0.81207379889592202</v>
      </c>
      <c r="Y15" s="21">
        <v>0.91998146902212097</v>
      </c>
      <c r="Z15" s="21">
        <v>0.80916447180849804</v>
      </c>
      <c r="AA15" s="21">
        <v>0.77819788557029701</v>
      </c>
      <c r="AB15" s="21">
        <v>0.71289727480145004</v>
      </c>
      <c r="AC15" s="21">
        <v>0.86531335222223704</v>
      </c>
      <c r="AD15" s="21"/>
      <c r="AE15" s="21">
        <v>0.79225099546515998</v>
      </c>
      <c r="AF15" s="21">
        <v>0.771682145785336</v>
      </c>
    </row>
    <row r="16" spans="2:32" x14ac:dyDescent="0.5">
      <c r="B16" s="18" t="s">
        <v>288</v>
      </c>
      <c r="C16" s="21">
        <v>3.0589227876371201E-2</v>
      </c>
      <c r="D16" s="21">
        <v>3.86610173653733E-2</v>
      </c>
      <c r="E16" s="21">
        <v>2.2994701081550901E-2</v>
      </c>
      <c r="F16" s="21"/>
      <c r="G16" s="21">
        <v>4.9977108825260901E-2</v>
      </c>
      <c r="H16" s="21">
        <v>2.6869623980094501E-2</v>
      </c>
      <c r="I16" s="21">
        <v>4.8327470802797402E-2</v>
      </c>
      <c r="J16" s="21">
        <v>4.8612018364089703E-2</v>
      </c>
      <c r="K16" s="21">
        <v>1.5011270217969001E-2</v>
      </c>
      <c r="L16" s="21">
        <v>1.5644156588032299E-2</v>
      </c>
      <c r="M16" s="21"/>
      <c r="N16" s="21">
        <v>2.45273533312006E-2</v>
      </c>
      <c r="O16" s="21">
        <v>3.8872911217333501E-2</v>
      </c>
      <c r="P16" s="21">
        <v>0</v>
      </c>
      <c r="Q16" s="21">
        <v>0</v>
      </c>
      <c r="R16" s="21">
        <v>0</v>
      </c>
      <c r="S16" s="21">
        <v>3.5522024293798998E-2</v>
      </c>
      <c r="T16" s="21">
        <v>2.6286624913165701E-2</v>
      </c>
      <c r="U16" s="21">
        <v>0</v>
      </c>
      <c r="V16" s="21">
        <v>6.0976108326826803E-2</v>
      </c>
      <c r="W16" s="21">
        <v>2.8793269125309402E-2</v>
      </c>
      <c r="X16" s="21">
        <v>3.7467153232966698E-2</v>
      </c>
      <c r="Y16" s="21">
        <v>0</v>
      </c>
      <c r="Z16" s="21">
        <v>5.3268344637607802E-2</v>
      </c>
      <c r="AA16" s="21">
        <v>3.08808445256065E-2</v>
      </c>
      <c r="AB16" s="21">
        <v>3.0289711785133198E-2</v>
      </c>
      <c r="AC16" s="21">
        <v>0</v>
      </c>
      <c r="AD16" s="21"/>
      <c r="AE16" s="21">
        <v>3.9826871428088099E-2</v>
      </c>
      <c r="AF16" s="21">
        <v>2.6380519824424499E-2</v>
      </c>
    </row>
    <row r="17" spans="2:32" x14ac:dyDescent="0.5">
      <c r="B17" s="18" t="s">
        <v>99</v>
      </c>
      <c r="C17" s="22">
        <v>0.74753096785874995</v>
      </c>
      <c r="D17" s="22">
        <v>0.75433766883410802</v>
      </c>
      <c r="E17" s="22">
        <v>0.74009705703661999</v>
      </c>
      <c r="F17" s="22"/>
      <c r="G17" s="22">
        <v>0.596329821485721</v>
      </c>
      <c r="H17" s="22">
        <v>0.79309037272885696</v>
      </c>
      <c r="I17" s="22">
        <v>0.68578662424543502</v>
      </c>
      <c r="J17" s="22">
        <v>0.71803746326900897</v>
      </c>
      <c r="K17" s="22">
        <v>0.80345467015400096</v>
      </c>
      <c r="L17" s="22">
        <v>0.78695998798095901</v>
      </c>
      <c r="M17" s="22"/>
      <c r="N17" s="22">
        <v>0.70533221674704505</v>
      </c>
      <c r="O17" s="22">
        <v>0.75353788665528298</v>
      </c>
      <c r="P17" s="22">
        <v>0.76954472094847204</v>
      </c>
      <c r="Q17" s="22">
        <v>0.75379640094289602</v>
      </c>
      <c r="R17" s="22">
        <v>0.68641174298234797</v>
      </c>
      <c r="S17" s="22">
        <v>0.69489135717310602</v>
      </c>
      <c r="T17" s="22">
        <v>0.73143051344658605</v>
      </c>
      <c r="U17" s="22">
        <v>0.86151767504047905</v>
      </c>
      <c r="V17" s="22">
        <v>0.70529320171850995</v>
      </c>
      <c r="W17" s="22">
        <v>0.764747876564846</v>
      </c>
      <c r="X17" s="22">
        <v>0.77460664566295501</v>
      </c>
      <c r="Y17" s="22">
        <v>0.91998146902212097</v>
      </c>
      <c r="Z17" s="22">
        <v>0.75589612717089005</v>
      </c>
      <c r="AA17" s="22">
        <v>0.74731704104469099</v>
      </c>
      <c r="AB17" s="22">
        <v>0.68260756301631698</v>
      </c>
      <c r="AC17" s="22">
        <v>0.86531335222223704</v>
      </c>
      <c r="AD17" s="22"/>
      <c r="AE17" s="22">
        <v>0.75242412403707204</v>
      </c>
      <c r="AF17" s="22">
        <v>0.74530162596091198</v>
      </c>
    </row>
    <row r="18" spans="2:32" x14ac:dyDescent="0.5">
      <c r="B18" s="16"/>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AF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309</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282</v>
      </c>
      <c r="C9" s="17">
        <v>0.56149511862924095</v>
      </c>
      <c r="D9" s="17">
        <v>0.52114439149644798</v>
      </c>
      <c r="E9" s="17">
        <v>0.60016787214623102</v>
      </c>
      <c r="F9" s="17"/>
      <c r="G9" s="17">
        <v>0.32120268201903801</v>
      </c>
      <c r="H9" s="17">
        <v>0.35254314879946902</v>
      </c>
      <c r="I9" s="17">
        <v>0.51935767659260701</v>
      </c>
      <c r="J9" s="17">
        <v>0.54838549812481097</v>
      </c>
      <c r="K9" s="17">
        <v>0.65313155695866998</v>
      </c>
      <c r="L9" s="17">
        <v>0.73053000053810302</v>
      </c>
      <c r="M9" s="17"/>
      <c r="N9" s="17">
        <v>0.54991628786211599</v>
      </c>
      <c r="O9" s="17">
        <v>0.57727137241567905</v>
      </c>
      <c r="P9" s="17">
        <v>0.63344506584025695</v>
      </c>
      <c r="Q9" s="17">
        <v>0.49234559508984399</v>
      </c>
      <c r="R9" s="17">
        <v>0.29299941950588598</v>
      </c>
      <c r="S9" s="17">
        <v>0.68636666118557899</v>
      </c>
      <c r="T9" s="17">
        <v>0.53342099557294198</v>
      </c>
      <c r="U9" s="17">
        <v>0.63310002099580698</v>
      </c>
      <c r="V9" s="17">
        <v>0.52568415298760196</v>
      </c>
      <c r="W9" s="17">
        <v>0.56559682468501304</v>
      </c>
      <c r="X9" s="17">
        <v>0.508095724440498</v>
      </c>
      <c r="Y9" s="17">
        <v>0.54786843224360804</v>
      </c>
      <c r="Z9" s="17">
        <v>0.62721384608968</v>
      </c>
      <c r="AA9" s="17">
        <v>0.58313221881811494</v>
      </c>
      <c r="AB9" s="17">
        <v>0.57676472343206797</v>
      </c>
      <c r="AC9" s="17">
        <v>0.52908585955050402</v>
      </c>
      <c r="AD9" s="17"/>
      <c r="AE9" s="17">
        <v>0.52203661796945799</v>
      </c>
      <c r="AF9" s="17">
        <v>0.57947257235050997</v>
      </c>
    </row>
    <row r="10" spans="2:32" x14ac:dyDescent="0.5">
      <c r="B10" s="18" t="s">
        <v>283</v>
      </c>
      <c r="C10" s="17">
        <v>0.305346943115956</v>
      </c>
      <c r="D10" s="17">
        <v>0.352010148090102</v>
      </c>
      <c r="E10" s="17">
        <v>0.26015370188571602</v>
      </c>
      <c r="F10" s="17"/>
      <c r="G10" s="17">
        <v>0.39199298084311901</v>
      </c>
      <c r="H10" s="17">
        <v>0.42047696688670699</v>
      </c>
      <c r="I10" s="17">
        <v>0.33594007540189202</v>
      </c>
      <c r="J10" s="17">
        <v>0.28803514240894801</v>
      </c>
      <c r="K10" s="17">
        <v>0.28212415087838899</v>
      </c>
      <c r="L10" s="17">
        <v>0.21994131178341</v>
      </c>
      <c r="M10" s="17"/>
      <c r="N10" s="17">
        <v>0.30424404750188699</v>
      </c>
      <c r="O10" s="17">
        <v>0.26975730106442902</v>
      </c>
      <c r="P10" s="17">
        <v>0.20269616168247201</v>
      </c>
      <c r="Q10" s="17">
        <v>0.38338944289607102</v>
      </c>
      <c r="R10" s="17">
        <v>0.40118950879373799</v>
      </c>
      <c r="S10" s="17">
        <v>0.240140727777059</v>
      </c>
      <c r="T10" s="17">
        <v>0.303710812618606</v>
      </c>
      <c r="U10" s="17">
        <v>0.32310853410123502</v>
      </c>
      <c r="V10" s="17">
        <v>0.33358218940939999</v>
      </c>
      <c r="W10" s="17">
        <v>0.32335727140023302</v>
      </c>
      <c r="X10" s="17">
        <v>0.38995339014242503</v>
      </c>
      <c r="Y10" s="17">
        <v>0.231167630000114</v>
      </c>
      <c r="Z10" s="17">
        <v>0.26119859847398402</v>
      </c>
      <c r="AA10" s="17">
        <v>0.38598693665627798</v>
      </c>
      <c r="AB10" s="17">
        <v>0.29934540279587701</v>
      </c>
      <c r="AC10" s="17">
        <v>0.26014206478580099</v>
      </c>
      <c r="AD10" s="17"/>
      <c r="AE10" s="17">
        <v>0.36603748541904602</v>
      </c>
      <c r="AF10" s="17">
        <v>0.277696084686746</v>
      </c>
    </row>
    <row r="11" spans="2:32" ht="28.7" x14ac:dyDescent="0.5">
      <c r="B11" s="18" t="s">
        <v>304</v>
      </c>
      <c r="C11" s="17">
        <v>9.8663468899595694E-2</v>
      </c>
      <c r="D11" s="17">
        <v>0.10052910817237801</v>
      </c>
      <c r="E11" s="17">
        <v>9.7247066249932498E-2</v>
      </c>
      <c r="F11" s="17"/>
      <c r="G11" s="17">
        <v>0.209964877898182</v>
      </c>
      <c r="H11" s="17">
        <v>0.186705031860328</v>
      </c>
      <c r="I11" s="17">
        <v>0.110483359821027</v>
      </c>
      <c r="J11" s="17">
        <v>9.2162790513208095E-2</v>
      </c>
      <c r="K11" s="17">
        <v>5.5793756263521101E-2</v>
      </c>
      <c r="L11" s="17">
        <v>3.7934536457045698E-2</v>
      </c>
      <c r="M11" s="17"/>
      <c r="N11" s="17">
        <v>0.11324664680745899</v>
      </c>
      <c r="O11" s="17">
        <v>0.115959656156327</v>
      </c>
      <c r="P11" s="17">
        <v>0.12332176315016199</v>
      </c>
      <c r="Q11" s="17">
        <v>0.124264962014084</v>
      </c>
      <c r="R11" s="17">
        <v>0.209106248893596</v>
      </c>
      <c r="S11" s="17">
        <v>3.5522024293798998E-2</v>
      </c>
      <c r="T11" s="17">
        <v>0.125272837961451</v>
      </c>
      <c r="U11" s="17">
        <v>4.3791444902957402E-2</v>
      </c>
      <c r="V11" s="17">
        <v>0.10169381940208801</v>
      </c>
      <c r="W11" s="17">
        <v>7.7573201112396004E-2</v>
      </c>
      <c r="X11" s="17">
        <v>0.101950885417077</v>
      </c>
      <c r="Y11" s="17">
        <v>0.22096393775627901</v>
      </c>
      <c r="Z11" s="17">
        <v>3.7087019906099701E-2</v>
      </c>
      <c r="AA11" s="17">
        <v>0</v>
      </c>
      <c r="AB11" s="17">
        <v>7.7949549880111796E-2</v>
      </c>
      <c r="AC11" s="17">
        <v>0.17279301843883399</v>
      </c>
      <c r="AD11" s="17"/>
      <c r="AE11" s="17">
        <v>8.7561276897462501E-2</v>
      </c>
      <c r="AF11" s="17">
        <v>0.103721672824876</v>
      </c>
    </row>
    <row r="12" spans="2:32" x14ac:dyDescent="0.5">
      <c r="B12" s="18" t="s">
        <v>285</v>
      </c>
      <c r="C12" s="17">
        <v>1.7938753890705601E-2</v>
      </c>
      <c r="D12" s="17">
        <v>1.6450532954361E-2</v>
      </c>
      <c r="E12" s="17">
        <v>1.9426229187879101E-2</v>
      </c>
      <c r="F12" s="17"/>
      <c r="G12" s="17">
        <v>4.36591904227248E-2</v>
      </c>
      <c r="H12" s="17">
        <v>3.3380480235214602E-2</v>
      </c>
      <c r="I12" s="17">
        <v>2.7301164524132299E-2</v>
      </c>
      <c r="J12" s="17">
        <v>2.4558248537463499E-2</v>
      </c>
      <c r="K12" s="17">
        <v>0</v>
      </c>
      <c r="L12" s="17">
        <v>3.43407642301554E-3</v>
      </c>
      <c r="M12" s="17"/>
      <c r="N12" s="17">
        <v>0</v>
      </c>
      <c r="O12" s="17">
        <v>2.6166146485655701E-2</v>
      </c>
      <c r="P12" s="17">
        <v>2.1095886889882599E-2</v>
      </c>
      <c r="Q12" s="17">
        <v>0</v>
      </c>
      <c r="R12" s="17">
        <v>0</v>
      </c>
      <c r="S12" s="17">
        <v>3.7970586743563302E-2</v>
      </c>
      <c r="T12" s="17">
        <v>3.7595353847001099E-2</v>
      </c>
      <c r="U12" s="17">
        <v>0</v>
      </c>
      <c r="V12" s="17">
        <v>2.7309334282967501E-2</v>
      </c>
      <c r="W12" s="17">
        <v>9.9499918585325003E-3</v>
      </c>
      <c r="X12" s="17">
        <v>0</v>
      </c>
      <c r="Y12" s="17">
        <v>0</v>
      </c>
      <c r="Z12" s="17">
        <v>3.71175828762806E-2</v>
      </c>
      <c r="AA12" s="17">
        <v>0</v>
      </c>
      <c r="AB12" s="17">
        <v>4.5940323891943302E-2</v>
      </c>
      <c r="AC12" s="17">
        <v>3.7979057224860398E-2</v>
      </c>
      <c r="AD12" s="17"/>
      <c r="AE12" s="17">
        <v>1.72070335176123E-2</v>
      </c>
      <c r="AF12" s="17">
        <v>1.8272128674953401E-2</v>
      </c>
    </row>
    <row r="13" spans="2:32" x14ac:dyDescent="0.5">
      <c r="B13" s="18" t="s">
        <v>286</v>
      </c>
      <c r="C13" s="17">
        <v>5.0436162305312901E-3</v>
      </c>
      <c r="D13" s="17">
        <v>0</v>
      </c>
      <c r="E13" s="17">
        <v>9.8784069281808301E-3</v>
      </c>
      <c r="F13" s="17"/>
      <c r="G13" s="17">
        <v>2.25646985702075E-2</v>
      </c>
      <c r="H13" s="17">
        <v>0</v>
      </c>
      <c r="I13" s="17">
        <v>0</v>
      </c>
      <c r="J13" s="17">
        <v>1.83772018553977E-2</v>
      </c>
      <c r="K13" s="17">
        <v>0</v>
      </c>
      <c r="L13" s="17">
        <v>0</v>
      </c>
      <c r="M13" s="17"/>
      <c r="N13" s="17">
        <v>2.4976059731375601E-2</v>
      </c>
      <c r="O13" s="17">
        <v>0</v>
      </c>
      <c r="P13" s="17">
        <v>0</v>
      </c>
      <c r="Q13" s="17">
        <v>0</v>
      </c>
      <c r="R13" s="17">
        <v>0</v>
      </c>
      <c r="S13" s="17">
        <v>0</v>
      </c>
      <c r="T13" s="17">
        <v>0</v>
      </c>
      <c r="U13" s="17">
        <v>0</v>
      </c>
      <c r="V13" s="17">
        <v>0</v>
      </c>
      <c r="W13" s="17">
        <v>0</v>
      </c>
      <c r="X13" s="17">
        <v>0</v>
      </c>
      <c r="Y13" s="17">
        <v>0</v>
      </c>
      <c r="Z13" s="17">
        <v>1.8191346602368999E-2</v>
      </c>
      <c r="AA13" s="17">
        <v>3.08808445256065E-2</v>
      </c>
      <c r="AB13" s="17">
        <v>0</v>
      </c>
      <c r="AC13" s="17">
        <v>0</v>
      </c>
      <c r="AD13" s="17"/>
      <c r="AE13" s="17">
        <v>7.15758619642107E-3</v>
      </c>
      <c r="AF13" s="17">
        <v>4.08048289818268E-3</v>
      </c>
    </row>
    <row r="14" spans="2:32" x14ac:dyDescent="0.5">
      <c r="B14" s="18" t="s">
        <v>230</v>
      </c>
      <c r="C14" s="17">
        <v>1.1512099233970599E-2</v>
      </c>
      <c r="D14" s="17">
        <v>9.8658192867108006E-3</v>
      </c>
      <c r="E14" s="17">
        <v>1.3126723602060001E-2</v>
      </c>
      <c r="F14" s="17"/>
      <c r="G14" s="17">
        <v>1.06155702467282E-2</v>
      </c>
      <c r="H14" s="17">
        <v>6.89437221828108E-3</v>
      </c>
      <c r="I14" s="17">
        <v>6.9177236603415503E-3</v>
      </c>
      <c r="J14" s="17">
        <v>2.84811185601722E-2</v>
      </c>
      <c r="K14" s="17">
        <v>8.9505358994199195E-3</v>
      </c>
      <c r="L14" s="17">
        <v>8.1600747984260005E-3</v>
      </c>
      <c r="M14" s="17"/>
      <c r="N14" s="17">
        <v>7.6169580971617501E-3</v>
      </c>
      <c r="O14" s="17">
        <v>1.0845523877909701E-2</v>
      </c>
      <c r="P14" s="17">
        <v>1.9441122437226E-2</v>
      </c>
      <c r="Q14" s="17">
        <v>0</v>
      </c>
      <c r="R14" s="17">
        <v>9.6704822806779306E-2</v>
      </c>
      <c r="S14" s="17">
        <v>0</v>
      </c>
      <c r="T14" s="17">
        <v>0</v>
      </c>
      <c r="U14" s="17">
        <v>0</v>
      </c>
      <c r="V14" s="17">
        <v>1.17305039179431E-2</v>
      </c>
      <c r="W14" s="17">
        <v>2.3522710943825399E-2</v>
      </c>
      <c r="X14" s="17">
        <v>0</v>
      </c>
      <c r="Y14" s="17">
        <v>0</v>
      </c>
      <c r="Z14" s="17">
        <v>1.91916060515866E-2</v>
      </c>
      <c r="AA14" s="17">
        <v>0</v>
      </c>
      <c r="AB14" s="17">
        <v>0</v>
      </c>
      <c r="AC14" s="17">
        <v>0</v>
      </c>
      <c r="AD14" s="17"/>
      <c r="AE14" s="17">
        <v>0</v>
      </c>
      <c r="AF14" s="17">
        <v>1.67570585647316E-2</v>
      </c>
    </row>
    <row r="15" spans="2:32" x14ac:dyDescent="0.5">
      <c r="B15" s="18" t="s">
        <v>287</v>
      </c>
      <c r="C15" s="21">
        <v>0.86684206174519696</v>
      </c>
      <c r="D15" s="21">
        <v>0.87315453958655098</v>
      </c>
      <c r="E15" s="21">
        <v>0.86032157403194798</v>
      </c>
      <c r="F15" s="21"/>
      <c r="G15" s="21">
        <v>0.71319566286215796</v>
      </c>
      <c r="H15" s="21">
        <v>0.77302011568617601</v>
      </c>
      <c r="I15" s="21">
        <v>0.85529775199449998</v>
      </c>
      <c r="J15" s="21">
        <v>0.83642064053375897</v>
      </c>
      <c r="K15" s="21">
        <v>0.93525570783705902</v>
      </c>
      <c r="L15" s="21">
        <v>0.95047131232151305</v>
      </c>
      <c r="M15" s="21"/>
      <c r="N15" s="21">
        <v>0.85416033536400304</v>
      </c>
      <c r="O15" s="21">
        <v>0.84702867348010802</v>
      </c>
      <c r="P15" s="21">
        <v>0.83614122752272901</v>
      </c>
      <c r="Q15" s="21">
        <v>0.87573503798591601</v>
      </c>
      <c r="R15" s="21">
        <v>0.69418892829962398</v>
      </c>
      <c r="S15" s="21">
        <v>0.92650738896263796</v>
      </c>
      <c r="T15" s="21">
        <v>0.83713180819154798</v>
      </c>
      <c r="U15" s="21">
        <v>0.95620855509704294</v>
      </c>
      <c r="V15" s="21">
        <v>0.85926634239700095</v>
      </c>
      <c r="W15" s="21">
        <v>0.888954096085246</v>
      </c>
      <c r="X15" s="21">
        <v>0.89804911458292302</v>
      </c>
      <c r="Y15" s="21">
        <v>0.77903606224372102</v>
      </c>
      <c r="Z15" s="21">
        <v>0.88841244456366397</v>
      </c>
      <c r="AA15" s="21">
        <v>0.96911915547439398</v>
      </c>
      <c r="AB15" s="21">
        <v>0.87611012622794504</v>
      </c>
      <c r="AC15" s="21">
        <v>0.78922792433630495</v>
      </c>
      <c r="AD15" s="21"/>
      <c r="AE15" s="21">
        <v>0.88807410338850401</v>
      </c>
      <c r="AF15" s="21">
        <v>0.85716865703725598</v>
      </c>
    </row>
    <row r="16" spans="2:32" x14ac:dyDescent="0.5">
      <c r="B16" s="18" t="s">
        <v>288</v>
      </c>
      <c r="C16" s="21">
        <v>2.2982370121236901E-2</v>
      </c>
      <c r="D16" s="21">
        <v>1.6450532954361E-2</v>
      </c>
      <c r="E16" s="21">
        <v>2.93046361160599E-2</v>
      </c>
      <c r="F16" s="21"/>
      <c r="G16" s="21">
        <v>6.62238889929323E-2</v>
      </c>
      <c r="H16" s="21">
        <v>3.3380480235214602E-2</v>
      </c>
      <c r="I16" s="21">
        <v>2.7301164524132299E-2</v>
      </c>
      <c r="J16" s="21">
        <v>4.2935450392861098E-2</v>
      </c>
      <c r="K16" s="21">
        <v>0</v>
      </c>
      <c r="L16" s="21">
        <v>3.43407642301554E-3</v>
      </c>
      <c r="M16" s="21"/>
      <c r="N16" s="21">
        <v>2.4976059731375601E-2</v>
      </c>
      <c r="O16" s="21">
        <v>2.6166146485655701E-2</v>
      </c>
      <c r="P16" s="21">
        <v>2.1095886889882599E-2</v>
      </c>
      <c r="Q16" s="21">
        <v>0</v>
      </c>
      <c r="R16" s="21">
        <v>0</v>
      </c>
      <c r="S16" s="21">
        <v>3.7970586743563302E-2</v>
      </c>
      <c r="T16" s="21">
        <v>3.7595353847001099E-2</v>
      </c>
      <c r="U16" s="21">
        <v>0</v>
      </c>
      <c r="V16" s="21">
        <v>2.7309334282967501E-2</v>
      </c>
      <c r="W16" s="21">
        <v>9.9499918585325003E-3</v>
      </c>
      <c r="X16" s="21">
        <v>0</v>
      </c>
      <c r="Y16" s="21">
        <v>0</v>
      </c>
      <c r="Z16" s="21">
        <v>5.5308929478649599E-2</v>
      </c>
      <c r="AA16" s="21">
        <v>3.08808445256065E-2</v>
      </c>
      <c r="AB16" s="21">
        <v>4.5940323891943302E-2</v>
      </c>
      <c r="AC16" s="21">
        <v>3.7979057224860398E-2</v>
      </c>
      <c r="AD16" s="21"/>
      <c r="AE16" s="21">
        <v>2.4364619714033399E-2</v>
      </c>
      <c r="AF16" s="21">
        <v>2.2352611573135998E-2</v>
      </c>
    </row>
    <row r="17" spans="2:32" x14ac:dyDescent="0.5">
      <c r="B17" s="18" t="s">
        <v>99</v>
      </c>
      <c r="C17" s="22">
        <v>0.84385969162396002</v>
      </c>
      <c r="D17" s="22">
        <v>0.85670400663219004</v>
      </c>
      <c r="E17" s="22">
        <v>0.83101693791588804</v>
      </c>
      <c r="F17" s="22"/>
      <c r="G17" s="22">
        <v>0.646971773869225</v>
      </c>
      <c r="H17" s="22">
        <v>0.73963963545096201</v>
      </c>
      <c r="I17" s="22">
        <v>0.82799658747036697</v>
      </c>
      <c r="J17" s="22">
        <v>0.79348519014089702</v>
      </c>
      <c r="K17" s="22">
        <v>0.93525570783705902</v>
      </c>
      <c r="L17" s="22">
        <v>0.94703723589849698</v>
      </c>
      <c r="M17" s="22"/>
      <c r="N17" s="22">
        <v>0.82918427563262798</v>
      </c>
      <c r="O17" s="22">
        <v>0.82086252699445195</v>
      </c>
      <c r="P17" s="22">
        <v>0.81504534063284695</v>
      </c>
      <c r="Q17" s="22">
        <v>0.87573503798591601</v>
      </c>
      <c r="R17" s="22">
        <v>0.69418892829962398</v>
      </c>
      <c r="S17" s="22">
        <v>0.88853680221907405</v>
      </c>
      <c r="T17" s="22">
        <v>0.79953645434454701</v>
      </c>
      <c r="U17" s="22">
        <v>0.95620855509704294</v>
      </c>
      <c r="V17" s="22">
        <v>0.83195700811403395</v>
      </c>
      <c r="W17" s="22">
        <v>0.87900410422671404</v>
      </c>
      <c r="X17" s="22">
        <v>0.89804911458292302</v>
      </c>
      <c r="Y17" s="22">
        <v>0.77903606224372102</v>
      </c>
      <c r="Z17" s="22">
        <v>0.83310351508501401</v>
      </c>
      <c r="AA17" s="22">
        <v>0.93823831094878696</v>
      </c>
      <c r="AB17" s="22">
        <v>0.83016980233600202</v>
      </c>
      <c r="AC17" s="22">
        <v>0.75124886711144501</v>
      </c>
      <c r="AD17" s="22"/>
      <c r="AE17" s="22">
        <v>0.86370948367447098</v>
      </c>
      <c r="AF17" s="22">
        <v>0.83481604546412003</v>
      </c>
    </row>
    <row r="18" spans="2:32" x14ac:dyDescent="0.5">
      <c r="B18" s="16"/>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AF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310</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282</v>
      </c>
      <c r="C9" s="17">
        <v>0.14658356390567201</v>
      </c>
      <c r="D9" s="17">
        <v>0.15102359720592601</v>
      </c>
      <c r="E9" s="17">
        <v>0.14288620400847901</v>
      </c>
      <c r="F9" s="17"/>
      <c r="G9" s="17">
        <v>0.1158817998015</v>
      </c>
      <c r="H9" s="17">
        <v>9.0383498762981296E-2</v>
      </c>
      <c r="I9" s="17">
        <v>0.18476990874628499</v>
      </c>
      <c r="J9" s="17">
        <v>0.154663696300613</v>
      </c>
      <c r="K9" s="17">
        <v>0.13929081280329</v>
      </c>
      <c r="L9" s="17">
        <v>0.16750807128464101</v>
      </c>
      <c r="M9" s="17"/>
      <c r="N9" s="17">
        <v>0.156958038342983</v>
      </c>
      <c r="O9" s="17">
        <v>0.14584406238563</v>
      </c>
      <c r="P9" s="17">
        <v>0.23486554947954799</v>
      </c>
      <c r="Q9" s="17">
        <v>0.123550532708325</v>
      </c>
      <c r="R9" s="17">
        <v>0</v>
      </c>
      <c r="S9" s="17">
        <v>0.229831975322358</v>
      </c>
      <c r="T9" s="17">
        <v>0.2115281835383</v>
      </c>
      <c r="U9" s="17">
        <v>9.7336702119017696E-2</v>
      </c>
      <c r="V9" s="17">
        <v>5.2149568528312498E-2</v>
      </c>
      <c r="W9" s="17">
        <v>0.14849211489730799</v>
      </c>
      <c r="X9" s="17">
        <v>0.12536197525548901</v>
      </c>
      <c r="Y9" s="17">
        <v>0.32661798234056799</v>
      </c>
      <c r="Z9" s="17">
        <v>0.17389174632475399</v>
      </c>
      <c r="AA9" s="17">
        <v>0.24280924488862901</v>
      </c>
      <c r="AB9" s="17">
        <v>3.0289711785133198E-2</v>
      </c>
      <c r="AC9" s="17">
        <v>9.4076359950520896E-2</v>
      </c>
      <c r="AD9" s="17"/>
      <c r="AE9" s="17">
        <v>0.159991949634888</v>
      </c>
      <c r="AF9" s="17">
        <v>0.14047464871899901</v>
      </c>
    </row>
    <row r="10" spans="2:32" x14ac:dyDescent="0.5">
      <c r="B10" s="18" t="s">
        <v>283</v>
      </c>
      <c r="C10" s="17">
        <v>0.3248170202506</v>
      </c>
      <c r="D10" s="17">
        <v>0.27356819161732598</v>
      </c>
      <c r="E10" s="17">
        <v>0.371255901692783</v>
      </c>
      <c r="F10" s="17"/>
      <c r="G10" s="17">
        <v>0.396750125646253</v>
      </c>
      <c r="H10" s="17">
        <v>0.299970675404169</v>
      </c>
      <c r="I10" s="17">
        <v>0.33696406950865099</v>
      </c>
      <c r="J10" s="17">
        <v>0.23071736830575901</v>
      </c>
      <c r="K10" s="17">
        <v>0.33977453772314398</v>
      </c>
      <c r="L10" s="17">
        <v>0.35677989114866598</v>
      </c>
      <c r="M10" s="17"/>
      <c r="N10" s="17">
        <v>0.31155789615988</v>
      </c>
      <c r="O10" s="17">
        <v>0.29748889662804101</v>
      </c>
      <c r="P10" s="17">
        <v>0.32860673699790699</v>
      </c>
      <c r="Q10" s="17">
        <v>0.36824173825724499</v>
      </c>
      <c r="R10" s="17">
        <v>0.30235034030675201</v>
      </c>
      <c r="S10" s="17">
        <v>0.35180752824724998</v>
      </c>
      <c r="T10" s="17">
        <v>0.24969510838206399</v>
      </c>
      <c r="U10" s="17">
        <v>0.50247989070055399</v>
      </c>
      <c r="V10" s="17">
        <v>0.30806050752918701</v>
      </c>
      <c r="W10" s="17">
        <v>0.34802409658334699</v>
      </c>
      <c r="X10" s="17">
        <v>0.38845550389971001</v>
      </c>
      <c r="Y10" s="17">
        <v>0.37269144073688298</v>
      </c>
      <c r="Z10" s="17">
        <v>0.287106734664962</v>
      </c>
      <c r="AA10" s="17">
        <v>0.32464307214204002</v>
      </c>
      <c r="AB10" s="17">
        <v>0.35712000801258098</v>
      </c>
      <c r="AC10" s="17">
        <v>0.33151158803025599</v>
      </c>
      <c r="AD10" s="17"/>
      <c r="AE10" s="17">
        <v>0.30585222058886502</v>
      </c>
      <c r="AF10" s="17">
        <v>0.33345746027115802</v>
      </c>
    </row>
    <row r="11" spans="2:32" ht="28.7" x14ac:dyDescent="0.5">
      <c r="B11" s="18" t="s">
        <v>304</v>
      </c>
      <c r="C11" s="17">
        <v>0.28663260403282298</v>
      </c>
      <c r="D11" s="17">
        <v>0.296557494316605</v>
      </c>
      <c r="E11" s="17">
        <v>0.27821600660784301</v>
      </c>
      <c r="F11" s="17"/>
      <c r="G11" s="17">
        <v>0.27485655926070501</v>
      </c>
      <c r="H11" s="17">
        <v>0.33132882120332002</v>
      </c>
      <c r="I11" s="17">
        <v>0.26817108110153798</v>
      </c>
      <c r="J11" s="17">
        <v>0.26092253828108902</v>
      </c>
      <c r="K11" s="17">
        <v>0.28857717424650298</v>
      </c>
      <c r="L11" s="17">
        <v>0.29025419661987401</v>
      </c>
      <c r="M11" s="17"/>
      <c r="N11" s="17">
        <v>0.25093053120099901</v>
      </c>
      <c r="O11" s="17">
        <v>0.298030646705428</v>
      </c>
      <c r="P11" s="17">
        <v>0.21585885110164599</v>
      </c>
      <c r="Q11" s="17">
        <v>0.31650762752454198</v>
      </c>
      <c r="R11" s="17">
        <v>0.40253219073304503</v>
      </c>
      <c r="S11" s="17">
        <v>0.311794423548994</v>
      </c>
      <c r="T11" s="17">
        <v>0.32926874960487701</v>
      </c>
      <c r="U11" s="17">
        <v>0.26405235564906598</v>
      </c>
      <c r="V11" s="17">
        <v>0.36899109059130902</v>
      </c>
      <c r="W11" s="17">
        <v>0.25432365139677099</v>
      </c>
      <c r="X11" s="17">
        <v>0.31285472512488099</v>
      </c>
      <c r="Y11" s="17">
        <v>6.8986564858163998E-2</v>
      </c>
      <c r="Z11" s="17">
        <v>0.23761509463436201</v>
      </c>
      <c r="AA11" s="17">
        <v>0.221546152016702</v>
      </c>
      <c r="AB11" s="17">
        <v>0.35833642242187702</v>
      </c>
      <c r="AC11" s="17">
        <v>0.39813648370107602</v>
      </c>
      <c r="AD11" s="17"/>
      <c r="AE11" s="17">
        <v>0.26140628076730099</v>
      </c>
      <c r="AF11" s="17">
        <v>0.29812581972730401</v>
      </c>
    </row>
    <row r="12" spans="2:32" x14ac:dyDescent="0.5">
      <c r="B12" s="18" t="s">
        <v>285</v>
      </c>
      <c r="C12" s="17">
        <v>0.105398002482349</v>
      </c>
      <c r="D12" s="17">
        <v>0.13775452382394901</v>
      </c>
      <c r="E12" s="17">
        <v>7.4890906782114894E-2</v>
      </c>
      <c r="F12" s="17"/>
      <c r="G12" s="17">
        <v>0.139050372314727</v>
      </c>
      <c r="H12" s="17">
        <v>0.15696217185261499</v>
      </c>
      <c r="I12" s="17">
        <v>7.5519305253227698E-2</v>
      </c>
      <c r="J12" s="17">
        <v>0.15161404475844001</v>
      </c>
      <c r="K12" s="17">
        <v>8.3981155581371605E-2</v>
      </c>
      <c r="L12" s="17">
        <v>6.7218591481514503E-2</v>
      </c>
      <c r="M12" s="17"/>
      <c r="N12" s="17">
        <v>0.13069180090691199</v>
      </c>
      <c r="O12" s="17">
        <v>0.11341298872594199</v>
      </c>
      <c r="P12" s="17">
        <v>3.9283333614838198E-2</v>
      </c>
      <c r="Q12" s="17">
        <v>4.3983203895560201E-2</v>
      </c>
      <c r="R12" s="17">
        <v>0.107350662983714</v>
      </c>
      <c r="S12" s="17">
        <v>7.1044048587597997E-2</v>
      </c>
      <c r="T12" s="17">
        <v>8.9983098581423906E-2</v>
      </c>
      <c r="U12" s="17">
        <v>9.2339606628404403E-2</v>
      </c>
      <c r="V12" s="17">
        <v>6.8536731134565501E-2</v>
      </c>
      <c r="W12" s="17">
        <v>0.12172616649884201</v>
      </c>
      <c r="X12" s="17">
        <v>7.95692738130368E-2</v>
      </c>
      <c r="Y12" s="17">
        <v>0</v>
      </c>
      <c r="Z12" s="17">
        <v>0.143444525551811</v>
      </c>
      <c r="AA12" s="17">
        <v>0.15154898892903201</v>
      </c>
      <c r="AB12" s="17">
        <v>0.102038051239807</v>
      </c>
      <c r="AC12" s="17">
        <v>0.176275568318146</v>
      </c>
      <c r="AD12" s="17"/>
      <c r="AE12" s="17">
        <v>0.13772095567425499</v>
      </c>
      <c r="AF12" s="17">
        <v>9.0671533269733304E-2</v>
      </c>
    </row>
    <row r="13" spans="2:32" x14ac:dyDescent="0.5">
      <c r="B13" s="18" t="s">
        <v>286</v>
      </c>
      <c r="C13" s="17">
        <v>9.7456933551534494E-2</v>
      </c>
      <c r="D13" s="17">
        <v>0.12089040641710599</v>
      </c>
      <c r="E13" s="17">
        <v>7.5441034094651305E-2</v>
      </c>
      <c r="F13" s="17"/>
      <c r="G13" s="17">
        <v>6.2584687024580601E-2</v>
      </c>
      <c r="H13" s="17">
        <v>0.108326019303485</v>
      </c>
      <c r="I13" s="17">
        <v>0.10756381997473199</v>
      </c>
      <c r="J13" s="17">
        <v>0.145945675137549</v>
      </c>
      <c r="K13" s="17">
        <v>0.10636870399842201</v>
      </c>
      <c r="L13" s="17">
        <v>6.0559315818431297E-2</v>
      </c>
      <c r="M13" s="17"/>
      <c r="N13" s="17">
        <v>8.8193935606581494E-2</v>
      </c>
      <c r="O13" s="17">
        <v>9.8176775551675893E-2</v>
      </c>
      <c r="P13" s="17">
        <v>0.141243056092974</v>
      </c>
      <c r="Q13" s="17">
        <v>0.121280454711228</v>
      </c>
      <c r="R13" s="17">
        <v>9.1061983169710106E-2</v>
      </c>
      <c r="S13" s="17">
        <v>0</v>
      </c>
      <c r="T13" s="17">
        <v>9.6967668812466198E-2</v>
      </c>
      <c r="U13" s="17">
        <v>4.3791444902957402E-2</v>
      </c>
      <c r="V13" s="17">
        <v>0.16233096205637601</v>
      </c>
      <c r="W13" s="17">
        <v>8.4885546964889202E-2</v>
      </c>
      <c r="X13" s="17">
        <v>5.5442928655437901E-2</v>
      </c>
      <c r="Y13" s="17">
        <v>7.8522019338628707E-2</v>
      </c>
      <c r="Z13" s="17">
        <v>0.14069507157639599</v>
      </c>
      <c r="AA13" s="17">
        <v>5.9452542023597003E-2</v>
      </c>
      <c r="AB13" s="17">
        <v>0.15221580654060199</v>
      </c>
      <c r="AC13" s="17">
        <v>0</v>
      </c>
      <c r="AD13" s="17"/>
      <c r="AE13" s="17">
        <v>0.110848204646787</v>
      </c>
      <c r="AF13" s="17">
        <v>9.1355815861848794E-2</v>
      </c>
    </row>
    <row r="14" spans="2:32" x14ac:dyDescent="0.5">
      <c r="B14" s="18" t="s">
        <v>230</v>
      </c>
      <c r="C14" s="17">
        <v>3.9111875777021902E-2</v>
      </c>
      <c r="D14" s="17">
        <v>2.0205786619087399E-2</v>
      </c>
      <c r="E14" s="17">
        <v>5.7309946814129001E-2</v>
      </c>
      <c r="F14" s="17"/>
      <c r="G14" s="17">
        <v>1.08764559522342E-2</v>
      </c>
      <c r="H14" s="17">
        <v>1.3028813473429501E-2</v>
      </c>
      <c r="I14" s="17">
        <v>2.7011815415565899E-2</v>
      </c>
      <c r="J14" s="17">
        <v>5.6136677216550503E-2</v>
      </c>
      <c r="K14" s="17">
        <v>4.2007615647270298E-2</v>
      </c>
      <c r="L14" s="17">
        <v>5.7679933646873502E-2</v>
      </c>
      <c r="M14" s="17"/>
      <c r="N14" s="17">
        <v>6.1667797782644203E-2</v>
      </c>
      <c r="O14" s="17">
        <v>4.7046630003282998E-2</v>
      </c>
      <c r="P14" s="17">
        <v>4.0142472713086803E-2</v>
      </c>
      <c r="Q14" s="17">
        <v>2.64364429030997E-2</v>
      </c>
      <c r="R14" s="17">
        <v>9.6704822806779306E-2</v>
      </c>
      <c r="S14" s="17">
        <v>3.5522024293798998E-2</v>
      </c>
      <c r="T14" s="17">
        <v>2.2557191080869499E-2</v>
      </c>
      <c r="U14" s="17">
        <v>0</v>
      </c>
      <c r="V14" s="17">
        <v>3.9931140160249901E-2</v>
      </c>
      <c r="W14" s="17">
        <v>4.2548423658842399E-2</v>
      </c>
      <c r="X14" s="17">
        <v>3.8315593251445901E-2</v>
      </c>
      <c r="Y14" s="17">
        <v>0.153181992725756</v>
      </c>
      <c r="Z14" s="17">
        <v>1.7246827247714001E-2</v>
      </c>
      <c r="AA14" s="17">
        <v>0</v>
      </c>
      <c r="AB14" s="17">
        <v>0</v>
      </c>
      <c r="AC14" s="17">
        <v>0</v>
      </c>
      <c r="AD14" s="17"/>
      <c r="AE14" s="17">
        <v>2.41803886879048E-2</v>
      </c>
      <c r="AF14" s="17">
        <v>4.5914722150957397E-2</v>
      </c>
    </row>
    <row r="15" spans="2:32" x14ac:dyDescent="0.5">
      <c r="B15" s="18" t="s">
        <v>287</v>
      </c>
      <c r="C15" s="21">
        <v>0.47140058415627201</v>
      </c>
      <c r="D15" s="21">
        <v>0.42459178882325199</v>
      </c>
      <c r="E15" s="21">
        <v>0.51414210570126195</v>
      </c>
      <c r="F15" s="21"/>
      <c r="G15" s="21">
        <v>0.51263192544775305</v>
      </c>
      <c r="H15" s="21">
        <v>0.39035417416715001</v>
      </c>
      <c r="I15" s="21">
        <v>0.52173397825493595</v>
      </c>
      <c r="J15" s="21">
        <v>0.385381064606372</v>
      </c>
      <c r="K15" s="21">
        <v>0.47906535052643301</v>
      </c>
      <c r="L15" s="21">
        <v>0.524287962433306</v>
      </c>
      <c r="M15" s="21"/>
      <c r="N15" s="21">
        <v>0.468515934502864</v>
      </c>
      <c r="O15" s="21">
        <v>0.44333295901367098</v>
      </c>
      <c r="P15" s="21">
        <v>0.56347228647745495</v>
      </c>
      <c r="Q15" s="21">
        <v>0.49179227096556999</v>
      </c>
      <c r="R15" s="21">
        <v>0.30235034030675201</v>
      </c>
      <c r="S15" s="21">
        <v>0.58163950356960903</v>
      </c>
      <c r="T15" s="21">
        <v>0.46122329192036299</v>
      </c>
      <c r="U15" s="21">
        <v>0.599816592819572</v>
      </c>
      <c r="V15" s="21">
        <v>0.360210076057499</v>
      </c>
      <c r="W15" s="21">
        <v>0.496516211480655</v>
      </c>
      <c r="X15" s="21">
        <v>0.51381747915519904</v>
      </c>
      <c r="Y15" s="21">
        <v>0.69930942307745103</v>
      </c>
      <c r="Z15" s="21">
        <v>0.46099848098971702</v>
      </c>
      <c r="AA15" s="21">
        <v>0.56745231703066901</v>
      </c>
      <c r="AB15" s="21">
        <v>0.38740971979771399</v>
      </c>
      <c r="AC15" s="21">
        <v>0.42558794798077698</v>
      </c>
      <c r="AD15" s="21"/>
      <c r="AE15" s="21">
        <v>0.46584417022375302</v>
      </c>
      <c r="AF15" s="21">
        <v>0.47393210899015698</v>
      </c>
    </row>
    <row r="16" spans="2:32" x14ac:dyDescent="0.5">
      <c r="B16" s="18" t="s">
        <v>288</v>
      </c>
      <c r="C16" s="21">
        <v>0.20285493603388299</v>
      </c>
      <c r="D16" s="21">
        <v>0.258644930241055</v>
      </c>
      <c r="E16" s="21">
        <v>0.15033194087676599</v>
      </c>
      <c r="F16" s="21"/>
      <c r="G16" s="21">
        <v>0.201635059339308</v>
      </c>
      <c r="H16" s="21">
        <v>0.26528819115609997</v>
      </c>
      <c r="I16" s="21">
        <v>0.18308312522796</v>
      </c>
      <c r="J16" s="21">
        <v>0.29755971989598901</v>
      </c>
      <c r="K16" s="21">
        <v>0.190349859579794</v>
      </c>
      <c r="L16" s="21">
        <v>0.12777790729994601</v>
      </c>
      <c r="M16" s="21"/>
      <c r="N16" s="21">
        <v>0.218885736513493</v>
      </c>
      <c r="O16" s="21">
        <v>0.211589764277618</v>
      </c>
      <c r="P16" s="21">
        <v>0.18052638970781301</v>
      </c>
      <c r="Q16" s="21">
        <v>0.16526365860678799</v>
      </c>
      <c r="R16" s="21">
        <v>0.19841264615342399</v>
      </c>
      <c r="S16" s="21">
        <v>7.1044048587597997E-2</v>
      </c>
      <c r="T16" s="21">
        <v>0.18695076739388999</v>
      </c>
      <c r="U16" s="21">
        <v>0.13613105153136201</v>
      </c>
      <c r="V16" s="21">
        <v>0.230867693190942</v>
      </c>
      <c r="W16" s="21">
        <v>0.206611713463731</v>
      </c>
      <c r="X16" s="21">
        <v>0.13501220246847501</v>
      </c>
      <c r="Y16" s="21">
        <v>7.8522019338628707E-2</v>
      </c>
      <c r="Z16" s="21">
        <v>0.28413959712820702</v>
      </c>
      <c r="AA16" s="21">
        <v>0.211001530952629</v>
      </c>
      <c r="AB16" s="21">
        <v>0.25425385778040899</v>
      </c>
      <c r="AC16" s="21">
        <v>0.176275568318146</v>
      </c>
      <c r="AD16" s="21"/>
      <c r="AE16" s="21">
        <v>0.24856916032104201</v>
      </c>
      <c r="AF16" s="21">
        <v>0.182027349131582</v>
      </c>
    </row>
    <row r="17" spans="2:32" x14ac:dyDescent="0.5">
      <c r="B17" s="18" t="s">
        <v>99</v>
      </c>
      <c r="C17" s="22">
        <v>0.26854564812238901</v>
      </c>
      <c r="D17" s="22">
        <v>0.16594685858219699</v>
      </c>
      <c r="E17" s="22">
        <v>0.36381016482449502</v>
      </c>
      <c r="F17" s="22"/>
      <c r="G17" s="22">
        <v>0.31099686610844501</v>
      </c>
      <c r="H17" s="22">
        <v>0.12506598301105001</v>
      </c>
      <c r="I17" s="22">
        <v>0.33865085302697601</v>
      </c>
      <c r="J17" s="22">
        <v>8.7821344710383206E-2</v>
      </c>
      <c r="K17" s="22">
        <v>0.28871549094664001</v>
      </c>
      <c r="L17" s="22">
        <v>0.39651005513336102</v>
      </c>
      <c r="M17" s="22"/>
      <c r="N17" s="22">
        <v>0.24963019798937</v>
      </c>
      <c r="O17" s="22">
        <v>0.23174319473605201</v>
      </c>
      <c r="P17" s="22">
        <v>0.38294589676964202</v>
      </c>
      <c r="Q17" s="22">
        <v>0.326528612358781</v>
      </c>
      <c r="R17" s="22">
        <v>0.103937694153328</v>
      </c>
      <c r="S17" s="22">
        <v>0.51059545498201098</v>
      </c>
      <c r="T17" s="22">
        <v>0.27427252452647299</v>
      </c>
      <c r="U17" s="22">
        <v>0.46368554128820999</v>
      </c>
      <c r="V17" s="22">
        <v>0.129342382866557</v>
      </c>
      <c r="W17" s="22">
        <v>0.28990449801692397</v>
      </c>
      <c r="X17" s="22">
        <v>0.37880527668672398</v>
      </c>
      <c r="Y17" s="22">
        <v>0.62078740373882202</v>
      </c>
      <c r="Z17" s="22">
        <v>0.176858883861509</v>
      </c>
      <c r="AA17" s="22">
        <v>0.35645078607803898</v>
      </c>
      <c r="AB17" s="22">
        <v>0.133155862017306</v>
      </c>
      <c r="AC17" s="22">
        <v>0.24931237966263101</v>
      </c>
      <c r="AD17" s="22"/>
      <c r="AE17" s="22">
        <v>0.21727500990271101</v>
      </c>
      <c r="AF17" s="22">
        <v>0.291904759858575</v>
      </c>
    </row>
    <row r="18" spans="2:32" x14ac:dyDescent="0.5">
      <c r="B18" s="16"/>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AF19"/>
  <sheetViews>
    <sheetView showGridLines="0" workbookViewId="0">
      <pane xSplit="2" topLeftCell="C1" activePane="topRight" state="frozen"/>
      <selection pane="topRight" activeCell="B15" sqref="B15"/>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317</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536</v>
      </c>
      <c r="D7" s="10">
        <v>279</v>
      </c>
      <c r="E7" s="10">
        <v>255</v>
      </c>
      <c r="F7" s="10"/>
      <c r="G7" s="10">
        <v>27</v>
      </c>
      <c r="H7" s="10">
        <v>100</v>
      </c>
      <c r="I7" s="10">
        <v>118</v>
      </c>
      <c r="J7" s="10">
        <v>136</v>
      </c>
      <c r="K7" s="10">
        <v>124</v>
      </c>
      <c r="L7" s="10">
        <v>31</v>
      </c>
      <c r="M7" s="10"/>
      <c r="N7" s="10">
        <v>70</v>
      </c>
      <c r="O7" s="10">
        <v>95</v>
      </c>
      <c r="P7" s="10">
        <v>24</v>
      </c>
      <c r="Q7" s="10">
        <v>14</v>
      </c>
      <c r="R7" s="10">
        <v>4</v>
      </c>
      <c r="S7" s="10">
        <v>17</v>
      </c>
      <c r="T7" s="10">
        <v>40</v>
      </c>
      <c r="U7" s="10">
        <v>9</v>
      </c>
      <c r="V7" s="10">
        <v>39</v>
      </c>
      <c r="W7" s="10">
        <v>117</v>
      </c>
      <c r="X7" s="10">
        <v>27</v>
      </c>
      <c r="Y7" s="10">
        <v>7</v>
      </c>
      <c r="Z7" s="10">
        <v>24</v>
      </c>
      <c r="AA7" s="10">
        <v>19</v>
      </c>
      <c r="AB7" s="10">
        <v>16</v>
      </c>
      <c r="AC7" s="10">
        <v>14</v>
      </c>
      <c r="AD7" s="10"/>
      <c r="AE7" s="10">
        <v>194</v>
      </c>
      <c r="AF7" s="10">
        <v>342</v>
      </c>
    </row>
    <row r="8" spans="2:32" ht="30" customHeight="1" x14ac:dyDescent="0.5">
      <c r="B8" s="11" t="s">
        <v>20</v>
      </c>
      <c r="C8" s="11">
        <v>549</v>
      </c>
      <c r="D8" s="11">
        <v>288</v>
      </c>
      <c r="E8" s="11">
        <v>259</v>
      </c>
      <c r="F8" s="11"/>
      <c r="G8" s="11">
        <v>29</v>
      </c>
      <c r="H8" s="11">
        <v>117</v>
      </c>
      <c r="I8" s="11">
        <v>123</v>
      </c>
      <c r="J8" s="11">
        <v>128</v>
      </c>
      <c r="K8" s="11">
        <v>122</v>
      </c>
      <c r="L8" s="11">
        <v>30</v>
      </c>
      <c r="M8" s="11"/>
      <c r="N8" s="11">
        <v>76</v>
      </c>
      <c r="O8" s="11">
        <v>95</v>
      </c>
      <c r="P8" s="11">
        <v>21</v>
      </c>
      <c r="Q8" s="11">
        <v>13</v>
      </c>
      <c r="R8" s="11">
        <v>3</v>
      </c>
      <c r="S8" s="11">
        <v>14</v>
      </c>
      <c r="T8" s="11">
        <v>37</v>
      </c>
      <c r="U8" s="11">
        <v>8</v>
      </c>
      <c r="V8" s="11">
        <v>53</v>
      </c>
      <c r="W8" s="11">
        <v>124</v>
      </c>
      <c r="X8" s="11">
        <v>26</v>
      </c>
      <c r="Y8" s="11">
        <v>6</v>
      </c>
      <c r="Z8" s="11">
        <v>21</v>
      </c>
      <c r="AA8" s="11">
        <v>17</v>
      </c>
      <c r="AB8" s="11">
        <v>21</v>
      </c>
      <c r="AC8" s="11">
        <v>13</v>
      </c>
      <c r="AD8" s="11"/>
      <c r="AE8" s="11">
        <v>211</v>
      </c>
      <c r="AF8" s="11">
        <v>337</v>
      </c>
    </row>
    <row r="9" spans="2:32" x14ac:dyDescent="0.5">
      <c r="B9" s="18" t="s">
        <v>311</v>
      </c>
      <c r="C9" s="17">
        <v>0.53569370902142899</v>
      </c>
      <c r="D9" s="17">
        <v>0.52058659421490805</v>
      </c>
      <c r="E9" s="17">
        <v>0.55263903625213395</v>
      </c>
      <c r="F9" s="17"/>
      <c r="G9" s="17">
        <v>0.36038362226457499</v>
      </c>
      <c r="H9" s="17">
        <v>0.47554865745021802</v>
      </c>
      <c r="I9" s="17">
        <v>0.52592055653681402</v>
      </c>
      <c r="J9" s="17">
        <v>0.60860342455987504</v>
      </c>
      <c r="K9" s="17">
        <v>0.54314170969876496</v>
      </c>
      <c r="L9" s="17">
        <v>0.63939673234111105</v>
      </c>
      <c r="M9" s="17"/>
      <c r="N9" s="17">
        <v>0.60909812880821301</v>
      </c>
      <c r="O9" s="17">
        <v>0.57346463586361196</v>
      </c>
      <c r="P9" s="17">
        <v>0.41662325872885397</v>
      </c>
      <c r="Q9" s="17">
        <v>0.21894051957539501</v>
      </c>
      <c r="R9" s="17">
        <v>0.79001345913560705</v>
      </c>
      <c r="S9" s="17">
        <v>0.52304111017498101</v>
      </c>
      <c r="T9" s="17">
        <v>0.47741627866442499</v>
      </c>
      <c r="U9" s="17">
        <v>0.44439673772636501</v>
      </c>
      <c r="V9" s="17">
        <v>0.51965329509204194</v>
      </c>
      <c r="W9" s="17">
        <v>0.54715717721213597</v>
      </c>
      <c r="X9" s="17">
        <v>0.45599359467012701</v>
      </c>
      <c r="Y9" s="17">
        <v>0.70998524866671997</v>
      </c>
      <c r="Z9" s="17">
        <v>0.59405138034071903</v>
      </c>
      <c r="AA9" s="17">
        <v>0.65405316453915696</v>
      </c>
      <c r="AB9" s="17">
        <v>0.54651022776658198</v>
      </c>
      <c r="AC9" s="17">
        <v>0.26463125845014301</v>
      </c>
      <c r="AD9" s="17"/>
      <c r="AE9" s="17">
        <v>0.67075408602275799</v>
      </c>
      <c r="AF9" s="17">
        <v>0.45108185674026102</v>
      </c>
    </row>
    <row r="10" spans="2:32" ht="28.7" x14ac:dyDescent="0.5">
      <c r="B10" s="18" t="s">
        <v>312</v>
      </c>
      <c r="C10" s="17">
        <v>9.0507414201976402E-2</v>
      </c>
      <c r="D10" s="17">
        <v>0.143553382348344</v>
      </c>
      <c r="E10" s="17">
        <v>3.1990987786759198E-2</v>
      </c>
      <c r="F10" s="17"/>
      <c r="G10" s="17">
        <v>7.0797621667150604E-2</v>
      </c>
      <c r="H10" s="17">
        <v>0.120191508276867</v>
      </c>
      <c r="I10" s="17">
        <v>0.11357479782693999</v>
      </c>
      <c r="J10" s="17">
        <v>0.100019103128624</v>
      </c>
      <c r="K10" s="17">
        <v>5.5700602020185397E-2</v>
      </c>
      <c r="L10" s="17">
        <v>0</v>
      </c>
      <c r="M10" s="17"/>
      <c r="N10" s="17">
        <v>0.119639209353625</v>
      </c>
      <c r="O10" s="17">
        <v>0.101265755558923</v>
      </c>
      <c r="P10" s="17">
        <v>0.11819624072853099</v>
      </c>
      <c r="Q10" s="17">
        <v>0.13628945131911299</v>
      </c>
      <c r="R10" s="17">
        <v>0</v>
      </c>
      <c r="S10" s="17">
        <v>5.5314390056614697E-2</v>
      </c>
      <c r="T10" s="17">
        <v>0.10358255616623201</v>
      </c>
      <c r="U10" s="17">
        <v>0.10737447089025901</v>
      </c>
      <c r="V10" s="17">
        <v>8.1874469314614895E-2</v>
      </c>
      <c r="W10" s="17">
        <v>4.9097652978845399E-2</v>
      </c>
      <c r="X10" s="17">
        <v>0.10692173161342</v>
      </c>
      <c r="Y10" s="17">
        <v>0.128977586434013</v>
      </c>
      <c r="Z10" s="17">
        <v>9.1205260569071606E-2</v>
      </c>
      <c r="AA10" s="17">
        <v>9.2427212241001699E-2</v>
      </c>
      <c r="AB10" s="17">
        <v>7.67430093363623E-2</v>
      </c>
      <c r="AC10" s="17">
        <v>0.161417274587804</v>
      </c>
      <c r="AD10" s="17"/>
      <c r="AE10" s="17">
        <v>2.5357439029312999E-2</v>
      </c>
      <c r="AF10" s="17">
        <v>0.13132219791442701</v>
      </c>
    </row>
    <row r="11" spans="2:32" ht="28.7" x14ac:dyDescent="0.5">
      <c r="B11" s="18" t="s">
        <v>313</v>
      </c>
      <c r="C11" s="17">
        <v>6.9312751542677395E-2</v>
      </c>
      <c r="D11" s="17">
        <v>3.7517176731963198E-2</v>
      </c>
      <c r="E11" s="17">
        <v>0.101805452243281</v>
      </c>
      <c r="F11" s="17"/>
      <c r="G11" s="17">
        <v>0.13876369331758501</v>
      </c>
      <c r="H11" s="17">
        <v>0.10452299353136101</v>
      </c>
      <c r="I11" s="17">
        <v>5.9072974603425199E-2</v>
      </c>
      <c r="J11" s="17">
        <v>2.1898471029212298E-2</v>
      </c>
      <c r="K11" s="17">
        <v>8.2112752882855897E-2</v>
      </c>
      <c r="L11" s="17">
        <v>5.6974316913471698E-2</v>
      </c>
      <c r="M11" s="17"/>
      <c r="N11" s="17">
        <v>2.80868145212223E-2</v>
      </c>
      <c r="O11" s="17">
        <v>3.09925699312762E-2</v>
      </c>
      <c r="P11" s="17">
        <v>4.1932077314516099E-2</v>
      </c>
      <c r="Q11" s="17">
        <v>0.14252670972744799</v>
      </c>
      <c r="R11" s="17">
        <v>0</v>
      </c>
      <c r="S11" s="17">
        <v>0</v>
      </c>
      <c r="T11" s="17">
        <v>4.8754552861005503E-2</v>
      </c>
      <c r="U11" s="17">
        <v>9.1766398112654995E-2</v>
      </c>
      <c r="V11" s="17">
        <v>6.0522429322647397E-2</v>
      </c>
      <c r="W11" s="17">
        <v>0.110916831995168</v>
      </c>
      <c r="X11" s="17">
        <v>0.18097657893469499</v>
      </c>
      <c r="Y11" s="17">
        <v>0</v>
      </c>
      <c r="Z11" s="17">
        <v>8.4109119578360397E-2</v>
      </c>
      <c r="AA11" s="17">
        <v>5.2094880640745397E-2</v>
      </c>
      <c r="AB11" s="17">
        <v>0.115493234990192</v>
      </c>
      <c r="AC11" s="17">
        <v>7.7057161453077894E-2</v>
      </c>
      <c r="AD11" s="17"/>
      <c r="AE11" s="17">
        <v>4.3365209931002603E-2</v>
      </c>
      <c r="AF11" s="17">
        <v>8.5568218961407497E-2</v>
      </c>
    </row>
    <row r="12" spans="2:32" ht="28.7" x14ac:dyDescent="0.5">
      <c r="B12" s="18" t="s">
        <v>314</v>
      </c>
      <c r="C12" s="17">
        <v>0.13011898882943901</v>
      </c>
      <c r="D12" s="17">
        <v>7.9138414536952001E-2</v>
      </c>
      <c r="E12" s="17">
        <v>0.187943469715874</v>
      </c>
      <c r="F12" s="17"/>
      <c r="G12" s="17">
        <v>0.17229125983792001</v>
      </c>
      <c r="H12" s="17">
        <v>0.17920869938981501</v>
      </c>
      <c r="I12" s="17">
        <v>0.127857943634477</v>
      </c>
      <c r="J12" s="17">
        <v>0.11522252728009701</v>
      </c>
      <c r="K12" s="17">
        <v>9.7760095167082506E-2</v>
      </c>
      <c r="L12" s="17">
        <v>0.101805762395347</v>
      </c>
      <c r="M12" s="17"/>
      <c r="N12" s="17">
        <v>0.13170543894162701</v>
      </c>
      <c r="O12" s="17">
        <v>0.10689258988179701</v>
      </c>
      <c r="P12" s="17">
        <v>0.183864506505166</v>
      </c>
      <c r="Q12" s="17">
        <v>0.21757014926204801</v>
      </c>
      <c r="R12" s="17">
        <v>0</v>
      </c>
      <c r="S12" s="17">
        <v>0.187080353682441</v>
      </c>
      <c r="T12" s="17">
        <v>0.17670899009462701</v>
      </c>
      <c r="U12" s="17">
        <v>0.110380067959658</v>
      </c>
      <c r="V12" s="17">
        <v>0.101906375115165</v>
      </c>
      <c r="W12" s="17">
        <v>8.7544509879963706E-2</v>
      </c>
      <c r="X12" s="17">
        <v>0.108593937750115</v>
      </c>
      <c r="Y12" s="17">
        <v>0.161037164899268</v>
      </c>
      <c r="Z12" s="17">
        <v>0.111067095664587</v>
      </c>
      <c r="AA12" s="17">
        <v>0.15651206025186601</v>
      </c>
      <c r="AB12" s="17">
        <v>0.26125352790686301</v>
      </c>
      <c r="AC12" s="17">
        <v>0.30222949896446899</v>
      </c>
      <c r="AD12" s="17"/>
      <c r="AE12" s="17">
        <v>0.15397266976011201</v>
      </c>
      <c r="AF12" s="17">
        <v>0.115175271270822</v>
      </c>
    </row>
    <row r="13" spans="2:32" x14ac:dyDescent="0.5">
      <c r="B13" s="18" t="s">
        <v>315</v>
      </c>
      <c r="C13" s="17">
        <v>6.8164108025563705E-2</v>
      </c>
      <c r="D13" s="17">
        <v>0.102671868002598</v>
      </c>
      <c r="E13" s="17">
        <v>3.01655363336501E-2</v>
      </c>
      <c r="F13" s="17"/>
      <c r="G13" s="17">
        <v>0.18200734320135201</v>
      </c>
      <c r="H13" s="17">
        <v>6.1549494554952497E-2</v>
      </c>
      <c r="I13" s="17">
        <v>6.5925178775456603E-2</v>
      </c>
      <c r="J13" s="17">
        <v>7.9674175436652603E-2</v>
      </c>
      <c r="K13" s="17">
        <v>3.2430418501839399E-2</v>
      </c>
      <c r="L13" s="17">
        <v>8.7903287276125897E-2</v>
      </c>
      <c r="M13" s="17"/>
      <c r="N13" s="17">
        <v>4.1037229887851197E-2</v>
      </c>
      <c r="O13" s="17">
        <v>7.6127606005205295E-2</v>
      </c>
      <c r="P13" s="17">
        <v>7.6078237943201801E-2</v>
      </c>
      <c r="Q13" s="17">
        <v>0.14285625233688801</v>
      </c>
      <c r="R13" s="17">
        <v>0.209986540864393</v>
      </c>
      <c r="S13" s="17">
        <v>6.2960050477363999E-2</v>
      </c>
      <c r="T13" s="17">
        <v>0.12577967330057699</v>
      </c>
      <c r="U13" s="17">
        <v>0</v>
      </c>
      <c r="V13" s="17">
        <v>6.8159369068332504E-2</v>
      </c>
      <c r="W13" s="17">
        <v>9.5253946868999295E-2</v>
      </c>
      <c r="X13" s="17">
        <v>4.6070234892979199E-2</v>
      </c>
      <c r="Y13" s="17">
        <v>0</v>
      </c>
      <c r="Z13" s="17">
        <v>3.3945908586613699E-2</v>
      </c>
      <c r="AA13" s="17">
        <v>0</v>
      </c>
      <c r="AB13" s="17">
        <v>0</v>
      </c>
      <c r="AC13" s="17">
        <v>0</v>
      </c>
      <c r="AD13" s="17"/>
      <c r="AE13" s="17">
        <v>3.56498064809724E-2</v>
      </c>
      <c r="AF13" s="17">
        <v>8.8533481637554007E-2</v>
      </c>
    </row>
    <row r="14" spans="2:32" x14ac:dyDescent="0.5">
      <c r="B14" s="18" t="s">
        <v>316</v>
      </c>
      <c r="C14" s="19">
        <v>0.106203028378914</v>
      </c>
      <c r="D14" s="19">
        <v>0.116532564165235</v>
      </c>
      <c r="E14" s="19">
        <v>9.5455517668301404E-2</v>
      </c>
      <c r="F14" s="19"/>
      <c r="G14" s="19">
        <v>7.57564597114182E-2</v>
      </c>
      <c r="H14" s="19">
        <v>5.8978646796787E-2</v>
      </c>
      <c r="I14" s="19">
        <v>0.107648548622887</v>
      </c>
      <c r="J14" s="19">
        <v>7.4582298565539606E-2</v>
      </c>
      <c r="K14" s="19">
        <v>0.188854421729272</v>
      </c>
      <c r="L14" s="19">
        <v>0.11391990107394399</v>
      </c>
      <c r="M14" s="19"/>
      <c r="N14" s="19">
        <v>7.0433178487461404E-2</v>
      </c>
      <c r="O14" s="19">
        <v>0.111256842759187</v>
      </c>
      <c r="P14" s="19">
        <v>0.16330567877973101</v>
      </c>
      <c r="Q14" s="19">
        <v>0.14181691777910799</v>
      </c>
      <c r="R14" s="19">
        <v>0</v>
      </c>
      <c r="S14" s="19">
        <v>0.17160409560859899</v>
      </c>
      <c r="T14" s="19">
        <v>6.7757948913133803E-2</v>
      </c>
      <c r="U14" s="19">
        <v>0.246082325311063</v>
      </c>
      <c r="V14" s="19">
        <v>0.167884062087198</v>
      </c>
      <c r="W14" s="19">
        <v>0.11002988106488799</v>
      </c>
      <c r="X14" s="19">
        <v>0.101443922138665</v>
      </c>
      <c r="Y14" s="19">
        <v>0</v>
      </c>
      <c r="Z14" s="19">
        <v>8.5621235260648201E-2</v>
      </c>
      <c r="AA14" s="19">
        <v>4.49126823272301E-2</v>
      </c>
      <c r="AB14" s="19">
        <v>0</v>
      </c>
      <c r="AC14" s="19">
        <v>0.19466480654450599</v>
      </c>
      <c r="AD14" s="19"/>
      <c r="AE14" s="19">
        <v>7.0900788775842105E-2</v>
      </c>
      <c r="AF14" s="19">
        <v>0.12831897347552901</v>
      </c>
    </row>
    <row r="15" spans="2:32" x14ac:dyDescent="0.5">
      <c r="B15" s="16" t="s">
        <v>541</v>
      </c>
    </row>
    <row r="16" spans="2:32" x14ac:dyDescent="0.5">
      <c r="B16" t="s">
        <v>58</v>
      </c>
    </row>
    <row r="17" spans="2:2" x14ac:dyDescent="0.5">
      <c r="B17" t="s">
        <v>59</v>
      </c>
    </row>
    <row r="19" spans="2:2" x14ac:dyDescent="0.5">
      <c r="B19"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L18"/>
  <sheetViews>
    <sheetView showGridLines="0" workbookViewId="0">
      <pane xSplit="2" topLeftCell="C1" activePane="topRight" state="frozen"/>
      <selection pane="topRight" activeCell="B12" sqref="B12"/>
    </sheetView>
  </sheetViews>
  <sheetFormatPr defaultColWidth="10.8203125" defaultRowHeight="14.35" x14ac:dyDescent="0.5"/>
  <cols>
    <col min="2" max="2" width="25.703125" customWidth="1"/>
    <col min="3" max="12" width="20.703125" customWidth="1"/>
  </cols>
  <sheetData>
    <row r="2" spans="2:12" ht="40" customHeight="1" x14ac:dyDescent="0.5">
      <c r="D2" s="30" t="s">
        <v>331</v>
      </c>
      <c r="E2" s="26"/>
      <c r="F2" s="26"/>
      <c r="G2" s="26"/>
      <c r="H2" s="26"/>
      <c r="I2" s="26"/>
      <c r="J2" s="26"/>
      <c r="K2" s="26"/>
      <c r="L2" s="26"/>
    </row>
    <row r="6" spans="2:12" ht="50" customHeight="1" x14ac:dyDescent="0.5">
      <c r="B6" s="20" t="s">
        <v>15</v>
      </c>
      <c r="C6" s="20" t="s">
        <v>318</v>
      </c>
      <c r="D6" s="20" t="s">
        <v>319</v>
      </c>
      <c r="E6" s="20" t="s">
        <v>320</v>
      </c>
      <c r="F6" s="20" t="s">
        <v>321</v>
      </c>
      <c r="G6" s="20" t="s">
        <v>322</v>
      </c>
      <c r="H6" s="20" t="s">
        <v>323</v>
      </c>
      <c r="I6" s="20" t="s">
        <v>324</v>
      </c>
      <c r="J6" s="20" t="s">
        <v>325</v>
      </c>
      <c r="K6" s="20" t="s">
        <v>326</v>
      </c>
    </row>
    <row r="7" spans="2:12" ht="28.7" x14ac:dyDescent="0.5">
      <c r="B7" s="18" t="s">
        <v>327</v>
      </c>
      <c r="C7" s="17">
        <v>0.24843873119621801</v>
      </c>
      <c r="D7" s="17">
        <v>0.39204061188445299</v>
      </c>
      <c r="E7" s="17">
        <v>0.25959138693209599</v>
      </c>
      <c r="F7" s="17">
        <v>8.2976065261579399E-2</v>
      </c>
      <c r="G7" s="17">
        <v>0.145006330298421</v>
      </c>
      <c r="H7" s="17">
        <v>0.48299690514112797</v>
      </c>
      <c r="I7" s="17">
        <v>0.23797387659233499</v>
      </c>
      <c r="J7" s="17">
        <v>7.8380506857454804E-2</v>
      </c>
      <c r="K7" s="17">
        <v>5.7979840911251301E-2</v>
      </c>
    </row>
    <row r="8" spans="2:12" x14ac:dyDescent="0.5">
      <c r="B8" s="18" t="s">
        <v>283</v>
      </c>
      <c r="C8" s="17">
        <v>0.33460961193466099</v>
      </c>
      <c r="D8" s="17">
        <v>0.32237436127625901</v>
      </c>
      <c r="E8" s="17">
        <v>0.33802062077348999</v>
      </c>
      <c r="F8" s="17">
        <v>0.166128928860521</v>
      </c>
      <c r="G8" s="17">
        <v>0.30794686225441398</v>
      </c>
      <c r="H8" s="17">
        <v>0.32891019399307497</v>
      </c>
      <c r="I8" s="17">
        <v>0.28716707777571399</v>
      </c>
      <c r="J8" s="17">
        <v>0.151533743353328</v>
      </c>
      <c r="K8" s="17">
        <v>0.223104804188758</v>
      </c>
    </row>
    <row r="9" spans="2:12" x14ac:dyDescent="0.5">
      <c r="B9" s="18" t="s">
        <v>328</v>
      </c>
      <c r="C9" s="17">
        <v>0.23097302786732901</v>
      </c>
      <c r="D9" s="17">
        <v>0.14823861191049401</v>
      </c>
      <c r="E9" s="17">
        <v>0.228110610774129</v>
      </c>
      <c r="F9" s="17">
        <v>0.35131221159012299</v>
      </c>
      <c r="G9" s="17">
        <v>0.24736719798427401</v>
      </c>
      <c r="H9" s="17">
        <v>8.7907377482740606E-2</v>
      </c>
      <c r="I9" s="17">
        <v>0.22018000967515899</v>
      </c>
      <c r="J9" s="17">
        <v>0.23807733948059001</v>
      </c>
      <c r="K9" s="17">
        <v>0.26409633114085901</v>
      </c>
    </row>
    <row r="10" spans="2:12" x14ac:dyDescent="0.5">
      <c r="B10" s="18" t="s">
        <v>329</v>
      </c>
      <c r="C10" s="17">
        <v>0.178917435254381</v>
      </c>
      <c r="D10" s="17">
        <v>0.12757570942896199</v>
      </c>
      <c r="E10" s="17">
        <v>0.166106505861498</v>
      </c>
      <c r="F10" s="17">
        <v>0.38660382459480802</v>
      </c>
      <c r="G10" s="17">
        <v>0.286040630589321</v>
      </c>
      <c r="H10" s="17">
        <v>9.20965061079905E-2</v>
      </c>
      <c r="I10" s="17">
        <v>0.248327273930981</v>
      </c>
      <c r="J10" s="17">
        <v>0.51863337718206304</v>
      </c>
      <c r="K10" s="17">
        <v>0.40768273464062899</v>
      </c>
    </row>
    <row r="11" spans="2:12" x14ac:dyDescent="0.5">
      <c r="B11" s="18" t="s">
        <v>330</v>
      </c>
      <c r="C11" s="17">
        <v>7.0611937474112903E-3</v>
      </c>
      <c r="D11" s="17">
        <v>9.7707054998326208E-3</v>
      </c>
      <c r="E11" s="17">
        <v>8.1708756587863703E-3</v>
      </c>
      <c r="F11" s="17">
        <v>1.29789696929688E-2</v>
      </c>
      <c r="G11" s="17">
        <v>1.3638978873569199E-2</v>
      </c>
      <c r="H11" s="17">
        <v>8.08901727506596E-3</v>
      </c>
      <c r="I11" s="17">
        <v>6.3517620258110403E-3</v>
      </c>
      <c r="J11" s="17">
        <v>1.33750331265645E-2</v>
      </c>
      <c r="K11" s="17">
        <v>4.7136289118502997E-2</v>
      </c>
    </row>
    <row r="12" spans="2:12" x14ac:dyDescent="0.5">
      <c r="B12" s="16" t="s">
        <v>541</v>
      </c>
      <c r="C12" s="16"/>
      <c r="D12" s="16"/>
      <c r="E12" s="16"/>
      <c r="F12" s="16"/>
      <c r="G12" s="16"/>
      <c r="H12" s="16"/>
      <c r="I12" s="16"/>
      <c r="J12" s="16"/>
      <c r="K12" s="16"/>
    </row>
    <row r="13" spans="2:12" x14ac:dyDescent="0.5">
      <c r="B13" t="s">
        <v>58</v>
      </c>
    </row>
    <row r="14" spans="2:12" x14ac:dyDescent="0.5">
      <c r="B14" t="s">
        <v>59</v>
      </c>
    </row>
    <row r="18" spans="2:2" x14ac:dyDescent="0.5">
      <c r="B18"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AF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332</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536</v>
      </c>
      <c r="D7" s="10">
        <v>279</v>
      </c>
      <c r="E7" s="10">
        <v>255</v>
      </c>
      <c r="F7" s="10"/>
      <c r="G7" s="10">
        <v>27</v>
      </c>
      <c r="H7" s="10">
        <v>100</v>
      </c>
      <c r="I7" s="10">
        <v>118</v>
      </c>
      <c r="J7" s="10">
        <v>136</v>
      </c>
      <c r="K7" s="10">
        <v>124</v>
      </c>
      <c r="L7" s="10">
        <v>31</v>
      </c>
      <c r="M7" s="10"/>
      <c r="N7" s="10">
        <v>70</v>
      </c>
      <c r="O7" s="10">
        <v>95</v>
      </c>
      <c r="P7" s="10">
        <v>24</v>
      </c>
      <c r="Q7" s="10">
        <v>14</v>
      </c>
      <c r="R7" s="10">
        <v>4</v>
      </c>
      <c r="S7" s="10">
        <v>17</v>
      </c>
      <c r="T7" s="10">
        <v>40</v>
      </c>
      <c r="U7" s="10">
        <v>9</v>
      </c>
      <c r="V7" s="10">
        <v>39</v>
      </c>
      <c r="W7" s="10">
        <v>117</v>
      </c>
      <c r="X7" s="10">
        <v>27</v>
      </c>
      <c r="Y7" s="10">
        <v>7</v>
      </c>
      <c r="Z7" s="10">
        <v>24</v>
      </c>
      <c r="AA7" s="10">
        <v>19</v>
      </c>
      <c r="AB7" s="10">
        <v>16</v>
      </c>
      <c r="AC7" s="10">
        <v>14</v>
      </c>
      <c r="AD7" s="10"/>
      <c r="AE7" s="10">
        <v>194</v>
      </c>
      <c r="AF7" s="10">
        <v>342</v>
      </c>
    </row>
    <row r="8" spans="2:32" ht="30" customHeight="1" x14ac:dyDescent="0.5">
      <c r="B8" s="11" t="s">
        <v>20</v>
      </c>
      <c r="C8" s="11">
        <v>549</v>
      </c>
      <c r="D8" s="11">
        <v>288</v>
      </c>
      <c r="E8" s="11">
        <v>259</v>
      </c>
      <c r="F8" s="11"/>
      <c r="G8" s="11">
        <v>29</v>
      </c>
      <c r="H8" s="11">
        <v>117</v>
      </c>
      <c r="I8" s="11">
        <v>123</v>
      </c>
      <c r="J8" s="11">
        <v>128</v>
      </c>
      <c r="K8" s="11">
        <v>122</v>
      </c>
      <c r="L8" s="11">
        <v>30</v>
      </c>
      <c r="M8" s="11"/>
      <c r="N8" s="11">
        <v>76</v>
      </c>
      <c r="O8" s="11">
        <v>95</v>
      </c>
      <c r="P8" s="11">
        <v>21</v>
      </c>
      <c r="Q8" s="11">
        <v>13</v>
      </c>
      <c r="R8" s="11">
        <v>3</v>
      </c>
      <c r="S8" s="11">
        <v>14</v>
      </c>
      <c r="T8" s="11">
        <v>37</v>
      </c>
      <c r="U8" s="11">
        <v>8</v>
      </c>
      <c r="V8" s="11">
        <v>53</v>
      </c>
      <c r="W8" s="11">
        <v>124</v>
      </c>
      <c r="X8" s="11">
        <v>26</v>
      </c>
      <c r="Y8" s="11">
        <v>6</v>
      </c>
      <c r="Z8" s="11">
        <v>21</v>
      </c>
      <c r="AA8" s="11">
        <v>17</v>
      </c>
      <c r="AB8" s="11">
        <v>21</v>
      </c>
      <c r="AC8" s="11">
        <v>13</v>
      </c>
      <c r="AD8" s="11"/>
      <c r="AE8" s="11">
        <v>211</v>
      </c>
      <c r="AF8" s="11">
        <v>337</v>
      </c>
    </row>
    <row r="9" spans="2:32" ht="28.7" x14ac:dyDescent="0.5">
      <c r="B9" s="18" t="s">
        <v>327</v>
      </c>
      <c r="C9" s="17">
        <v>0.24843873119621801</v>
      </c>
      <c r="D9" s="17">
        <v>0.25702009651604002</v>
      </c>
      <c r="E9" s="17">
        <v>0.23685824162164701</v>
      </c>
      <c r="F9" s="17"/>
      <c r="G9" s="17">
        <v>0.115715580771134</v>
      </c>
      <c r="H9" s="17">
        <v>0.20879750979631001</v>
      </c>
      <c r="I9" s="17">
        <v>0.25766528798511801</v>
      </c>
      <c r="J9" s="17">
        <v>0.25630490961167801</v>
      </c>
      <c r="K9" s="17">
        <v>0.27097521154631599</v>
      </c>
      <c r="L9" s="17">
        <v>0.36987097859205698</v>
      </c>
      <c r="M9" s="17"/>
      <c r="N9" s="17">
        <v>0.16892071818726301</v>
      </c>
      <c r="O9" s="17">
        <v>0.30914366121887998</v>
      </c>
      <c r="P9" s="17">
        <v>0.331726488910913</v>
      </c>
      <c r="Q9" s="17">
        <v>0.14036044211180801</v>
      </c>
      <c r="R9" s="17">
        <v>0</v>
      </c>
      <c r="S9" s="17">
        <v>0.35855076281881199</v>
      </c>
      <c r="T9" s="17">
        <v>0.344347599592562</v>
      </c>
      <c r="U9" s="17">
        <v>0.22737323210657601</v>
      </c>
      <c r="V9" s="17">
        <v>0.17407056819522601</v>
      </c>
      <c r="W9" s="17">
        <v>0.24871434315754701</v>
      </c>
      <c r="X9" s="17">
        <v>0.26277579780427501</v>
      </c>
      <c r="Y9" s="17">
        <v>0.14217727098854199</v>
      </c>
      <c r="Z9" s="17">
        <v>0.161031464592964</v>
      </c>
      <c r="AA9" s="17">
        <v>0.28005421256853602</v>
      </c>
      <c r="AB9" s="17">
        <v>0.24719439596175599</v>
      </c>
      <c r="AC9" s="17">
        <v>0.35558877929553701</v>
      </c>
      <c r="AD9" s="17"/>
      <c r="AE9" s="17">
        <v>0.29915831135211801</v>
      </c>
      <c r="AF9" s="17">
        <v>0.216664218795207</v>
      </c>
    </row>
    <row r="10" spans="2:32" x14ac:dyDescent="0.5">
      <c r="B10" s="18" t="s">
        <v>283</v>
      </c>
      <c r="C10" s="17">
        <v>0.33460961193466099</v>
      </c>
      <c r="D10" s="17">
        <v>0.34450798127901699</v>
      </c>
      <c r="E10" s="17">
        <v>0.32601215752016399</v>
      </c>
      <c r="F10" s="17"/>
      <c r="G10" s="17">
        <v>0.45841796319838002</v>
      </c>
      <c r="H10" s="17">
        <v>0.34548684927912099</v>
      </c>
      <c r="I10" s="17">
        <v>0.28329253205174898</v>
      </c>
      <c r="J10" s="17">
        <v>0.32865619138096802</v>
      </c>
      <c r="K10" s="17">
        <v>0.32866506288208303</v>
      </c>
      <c r="L10" s="17">
        <v>0.43120139087121201</v>
      </c>
      <c r="M10" s="17"/>
      <c r="N10" s="17">
        <v>0.30352434103909798</v>
      </c>
      <c r="O10" s="17">
        <v>0.333457006866686</v>
      </c>
      <c r="P10" s="17">
        <v>0.33244944002341198</v>
      </c>
      <c r="Q10" s="17">
        <v>0.27810636909822101</v>
      </c>
      <c r="R10" s="17">
        <v>0.734901754127815</v>
      </c>
      <c r="S10" s="17">
        <v>0.226310050570913</v>
      </c>
      <c r="T10" s="17">
        <v>0.33515849560049898</v>
      </c>
      <c r="U10" s="17">
        <v>0.20214646607231301</v>
      </c>
      <c r="V10" s="17">
        <v>0.40708222145322398</v>
      </c>
      <c r="W10" s="17">
        <v>0.34140567331903399</v>
      </c>
      <c r="X10" s="17">
        <v>0.231315010887753</v>
      </c>
      <c r="Y10" s="17">
        <v>0.30096227333617098</v>
      </c>
      <c r="Z10" s="17">
        <v>0.34588482698929401</v>
      </c>
      <c r="AA10" s="17">
        <v>0.25167029706246102</v>
      </c>
      <c r="AB10" s="17">
        <v>0.488158480541797</v>
      </c>
      <c r="AC10" s="17">
        <v>0.38243478803245501</v>
      </c>
      <c r="AD10" s="17"/>
      <c r="AE10" s="17">
        <v>0.31861305498464598</v>
      </c>
      <c r="AF10" s="17">
        <v>0.34463104341377399</v>
      </c>
    </row>
    <row r="11" spans="2:32" x14ac:dyDescent="0.5">
      <c r="B11" s="18" t="s">
        <v>328</v>
      </c>
      <c r="C11" s="17">
        <v>0.23097302786732901</v>
      </c>
      <c r="D11" s="17">
        <v>0.235974223009593</v>
      </c>
      <c r="E11" s="17">
        <v>0.22708152473315599</v>
      </c>
      <c r="F11" s="17"/>
      <c r="G11" s="17">
        <v>0.247281938862557</v>
      </c>
      <c r="H11" s="17">
        <v>0.29255574332793999</v>
      </c>
      <c r="I11" s="17">
        <v>0.22925028286365101</v>
      </c>
      <c r="J11" s="17">
        <v>0.222153085110497</v>
      </c>
      <c r="K11" s="17">
        <v>0.20096167193012099</v>
      </c>
      <c r="L11" s="17">
        <v>0.14133317307885199</v>
      </c>
      <c r="M11" s="17"/>
      <c r="N11" s="17">
        <v>0.344046637427946</v>
      </c>
      <c r="O11" s="17">
        <v>0.200395030322079</v>
      </c>
      <c r="P11" s="17">
        <v>0.17106955451113601</v>
      </c>
      <c r="Q11" s="17">
        <v>0.21539286567788199</v>
      </c>
      <c r="R11" s="17">
        <v>0.265098245872185</v>
      </c>
      <c r="S11" s="17">
        <v>0.176926948524323</v>
      </c>
      <c r="T11" s="17">
        <v>0.14678484175974901</v>
      </c>
      <c r="U11" s="17">
        <v>0.217754538849917</v>
      </c>
      <c r="V11" s="17">
        <v>0.27013042024406397</v>
      </c>
      <c r="W11" s="17">
        <v>0.22390646348588</v>
      </c>
      <c r="X11" s="17">
        <v>0.18558782328435</v>
      </c>
      <c r="Y11" s="17">
        <v>0.55686045567528697</v>
      </c>
      <c r="Z11" s="17">
        <v>0.166453665580515</v>
      </c>
      <c r="AA11" s="17">
        <v>0.32146547062047698</v>
      </c>
      <c r="AB11" s="17">
        <v>0.20485988660460699</v>
      </c>
      <c r="AC11" s="17">
        <v>6.9415492528851902E-2</v>
      </c>
      <c r="AD11" s="17"/>
      <c r="AE11" s="17">
        <v>0.25159649934553102</v>
      </c>
      <c r="AF11" s="17">
        <v>0.218052953445936</v>
      </c>
    </row>
    <row r="12" spans="2:32" x14ac:dyDescent="0.5">
      <c r="B12" s="18" t="s">
        <v>329</v>
      </c>
      <c r="C12" s="17">
        <v>0.178917435254381</v>
      </c>
      <c r="D12" s="17">
        <v>0.156078232721343</v>
      </c>
      <c r="E12" s="17">
        <v>0.20221937619205599</v>
      </c>
      <c r="F12" s="17"/>
      <c r="G12" s="17">
        <v>0.178584517167929</v>
      </c>
      <c r="H12" s="17">
        <v>0.15315989759662901</v>
      </c>
      <c r="I12" s="17">
        <v>0.21168418570702</v>
      </c>
      <c r="J12" s="17">
        <v>0.18647795814073301</v>
      </c>
      <c r="K12" s="17">
        <v>0.19256897868599901</v>
      </c>
      <c r="L12" s="17">
        <v>5.75944574578795E-2</v>
      </c>
      <c r="M12" s="17"/>
      <c r="N12" s="17">
        <v>0.167903162912068</v>
      </c>
      <c r="O12" s="17">
        <v>0.15700430159235501</v>
      </c>
      <c r="P12" s="17">
        <v>0.16475451655453899</v>
      </c>
      <c r="Q12" s="17">
        <v>0.36614032311208899</v>
      </c>
      <c r="R12" s="17">
        <v>0</v>
      </c>
      <c r="S12" s="17">
        <v>0.23821223808595199</v>
      </c>
      <c r="T12" s="17">
        <v>0.17370906304719</v>
      </c>
      <c r="U12" s="17">
        <v>0.245825285331641</v>
      </c>
      <c r="V12" s="17">
        <v>0.14871679010748601</v>
      </c>
      <c r="W12" s="17">
        <v>0.17765619532280699</v>
      </c>
      <c r="X12" s="17">
        <v>0.28857470938669599</v>
      </c>
      <c r="Y12" s="17">
        <v>0</v>
      </c>
      <c r="Z12" s="17">
        <v>0.32663004283722702</v>
      </c>
      <c r="AA12" s="17">
        <v>0.146810019748527</v>
      </c>
      <c r="AB12" s="17">
        <v>5.97872368918392E-2</v>
      </c>
      <c r="AC12" s="17">
        <v>0.192560940143156</v>
      </c>
      <c r="AD12" s="17"/>
      <c r="AE12" s="17">
        <v>0.12499009449333399</v>
      </c>
      <c r="AF12" s="17">
        <v>0.212701527167178</v>
      </c>
    </row>
    <row r="13" spans="2:32" x14ac:dyDescent="0.5">
      <c r="B13" s="18" t="s">
        <v>330</v>
      </c>
      <c r="C13" s="19">
        <v>7.0611937474112903E-3</v>
      </c>
      <c r="D13" s="19">
        <v>6.4194664740062296E-3</v>
      </c>
      <c r="E13" s="19">
        <v>7.8286999329766904E-3</v>
      </c>
      <c r="F13" s="19"/>
      <c r="G13" s="19">
        <v>0</v>
      </c>
      <c r="H13" s="19">
        <v>0</v>
      </c>
      <c r="I13" s="19">
        <v>1.8107711392460799E-2</v>
      </c>
      <c r="J13" s="19">
        <v>6.4078557561236E-3</v>
      </c>
      <c r="K13" s="19">
        <v>6.8290749554803703E-3</v>
      </c>
      <c r="L13" s="19">
        <v>0</v>
      </c>
      <c r="M13" s="19"/>
      <c r="N13" s="19">
        <v>1.5605140433625601E-2</v>
      </c>
      <c r="O13" s="19">
        <v>0</v>
      </c>
      <c r="P13" s="19">
        <v>0</v>
      </c>
      <c r="Q13" s="19">
        <v>0</v>
      </c>
      <c r="R13" s="19">
        <v>0</v>
      </c>
      <c r="S13" s="19">
        <v>0</v>
      </c>
      <c r="T13" s="19">
        <v>0</v>
      </c>
      <c r="U13" s="19">
        <v>0.106900477639552</v>
      </c>
      <c r="V13" s="19">
        <v>0</v>
      </c>
      <c r="W13" s="19">
        <v>8.3173247147321494E-3</v>
      </c>
      <c r="X13" s="19">
        <v>3.1746658636925697E-2</v>
      </c>
      <c r="Y13" s="19">
        <v>0</v>
      </c>
      <c r="Z13" s="19">
        <v>0</v>
      </c>
      <c r="AA13" s="19">
        <v>0</v>
      </c>
      <c r="AB13" s="19">
        <v>0</v>
      </c>
      <c r="AC13" s="19">
        <v>0</v>
      </c>
      <c r="AD13" s="19"/>
      <c r="AE13" s="19">
        <v>5.6420398243713999E-3</v>
      </c>
      <c r="AF13" s="19">
        <v>7.9502571779043706E-3</v>
      </c>
    </row>
    <row r="14" spans="2:32" x14ac:dyDescent="0.5">
      <c r="B14" s="16" t="s">
        <v>541</v>
      </c>
    </row>
    <row r="15" spans="2:32" x14ac:dyDescent="0.5">
      <c r="B15" t="s">
        <v>58</v>
      </c>
    </row>
    <row r="16" spans="2:32" x14ac:dyDescent="0.5">
      <c r="B16" t="s">
        <v>59</v>
      </c>
    </row>
    <row r="18" spans="2:2" x14ac:dyDescent="0.5">
      <c r="B18"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AF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333</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536</v>
      </c>
      <c r="D7" s="10">
        <v>279</v>
      </c>
      <c r="E7" s="10">
        <v>255</v>
      </c>
      <c r="F7" s="10"/>
      <c r="G7" s="10">
        <v>27</v>
      </c>
      <c r="H7" s="10">
        <v>100</v>
      </c>
      <c r="I7" s="10">
        <v>118</v>
      </c>
      <c r="J7" s="10">
        <v>136</v>
      </c>
      <c r="K7" s="10">
        <v>124</v>
      </c>
      <c r="L7" s="10">
        <v>31</v>
      </c>
      <c r="M7" s="10"/>
      <c r="N7" s="10">
        <v>70</v>
      </c>
      <c r="O7" s="10">
        <v>95</v>
      </c>
      <c r="P7" s="10">
        <v>24</v>
      </c>
      <c r="Q7" s="10">
        <v>14</v>
      </c>
      <c r="R7" s="10">
        <v>4</v>
      </c>
      <c r="S7" s="10">
        <v>17</v>
      </c>
      <c r="T7" s="10">
        <v>40</v>
      </c>
      <c r="U7" s="10">
        <v>9</v>
      </c>
      <c r="V7" s="10">
        <v>39</v>
      </c>
      <c r="W7" s="10">
        <v>117</v>
      </c>
      <c r="X7" s="10">
        <v>27</v>
      </c>
      <c r="Y7" s="10">
        <v>7</v>
      </c>
      <c r="Z7" s="10">
        <v>24</v>
      </c>
      <c r="AA7" s="10">
        <v>19</v>
      </c>
      <c r="AB7" s="10">
        <v>16</v>
      </c>
      <c r="AC7" s="10">
        <v>14</v>
      </c>
      <c r="AD7" s="10"/>
      <c r="AE7" s="10">
        <v>194</v>
      </c>
      <c r="AF7" s="10">
        <v>342</v>
      </c>
    </row>
    <row r="8" spans="2:32" ht="30" customHeight="1" x14ac:dyDescent="0.5">
      <c r="B8" s="11" t="s">
        <v>20</v>
      </c>
      <c r="C8" s="11">
        <v>549</v>
      </c>
      <c r="D8" s="11">
        <v>288</v>
      </c>
      <c r="E8" s="11">
        <v>259</v>
      </c>
      <c r="F8" s="11"/>
      <c r="G8" s="11">
        <v>29</v>
      </c>
      <c r="H8" s="11">
        <v>117</v>
      </c>
      <c r="I8" s="11">
        <v>123</v>
      </c>
      <c r="J8" s="11">
        <v>128</v>
      </c>
      <c r="K8" s="11">
        <v>122</v>
      </c>
      <c r="L8" s="11">
        <v>30</v>
      </c>
      <c r="M8" s="11"/>
      <c r="N8" s="11">
        <v>76</v>
      </c>
      <c r="O8" s="11">
        <v>95</v>
      </c>
      <c r="P8" s="11">
        <v>21</v>
      </c>
      <c r="Q8" s="11">
        <v>13</v>
      </c>
      <c r="R8" s="11">
        <v>3</v>
      </c>
      <c r="S8" s="11">
        <v>14</v>
      </c>
      <c r="T8" s="11">
        <v>37</v>
      </c>
      <c r="U8" s="11">
        <v>8</v>
      </c>
      <c r="V8" s="11">
        <v>53</v>
      </c>
      <c r="W8" s="11">
        <v>124</v>
      </c>
      <c r="X8" s="11">
        <v>26</v>
      </c>
      <c r="Y8" s="11">
        <v>6</v>
      </c>
      <c r="Z8" s="11">
        <v>21</v>
      </c>
      <c r="AA8" s="11">
        <v>17</v>
      </c>
      <c r="AB8" s="11">
        <v>21</v>
      </c>
      <c r="AC8" s="11">
        <v>13</v>
      </c>
      <c r="AD8" s="11"/>
      <c r="AE8" s="11">
        <v>211</v>
      </c>
      <c r="AF8" s="11">
        <v>337</v>
      </c>
    </row>
    <row r="9" spans="2:32" ht="28.7" x14ac:dyDescent="0.5">
      <c r="B9" s="18" t="s">
        <v>327</v>
      </c>
      <c r="C9" s="17">
        <v>0.39204061188445299</v>
      </c>
      <c r="D9" s="17">
        <v>0.40439574106235399</v>
      </c>
      <c r="E9" s="17">
        <v>0.37729948241192701</v>
      </c>
      <c r="F9" s="17"/>
      <c r="G9" s="17">
        <v>0.23714852652992999</v>
      </c>
      <c r="H9" s="17">
        <v>0.34395134306147102</v>
      </c>
      <c r="I9" s="17">
        <v>0.41615040656709201</v>
      </c>
      <c r="J9" s="17">
        <v>0.432142032009877</v>
      </c>
      <c r="K9" s="17">
        <v>0.371396245020927</v>
      </c>
      <c r="L9" s="17">
        <v>0.54459527781708394</v>
      </c>
      <c r="M9" s="17"/>
      <c r="N9" s="17">
        <v>0.40754675384157801</v>
      </c>
      <c r="O9" s="17">
        <v>0.45612273085349397</v>
      </c>
      <c r="P9" s="17">
        <v>0.371855947675648</v>
      </c>
      <c r="Q9" s="17">
        <v>0.21895153554392199</v>
      </c>
      <c r="R9" s="17">
        <v>0.265098245872185</v>
      </c>
      <c r="S9" s="17">
        <v>0.58580197615033502</v>
      </c>
      <c r="T9" s="17">
        <v>0.379762515840116</v>
      </c>
      <c r="U9" s="17">
        <v>0.11894253373105999</v>
      </c>
      <c r="V9" s="17">
        <v>0.303904657968606</v>
      </c>
      <c r="W9" s="17">
        <v>0.37643184846531902</v>
      </c>
      <c r="X9" s="17">
        <v>0.377437006910115</v>
      </c>
      <c r="Y9" s="17">
        <v>0.464251600787078</v>
      </c>
      <c r="Z9" s="17">
        <v>0.52214071282484698</v>
      </c>
      <c r="AA9" s="17">
        <v>0.37748967415986001</v>
      </c>
      <c r="AB9" s="17">
        <v>0.35473854606692401</v>
      </c>
      <c r="AC9" s="17">
        <v>0.42292460703836099</v>
      </c>
      <c r="AD9" s="17"/>
      <c r="AE9" s="17">
        <v>0.48933925025875202</v>
      </c>
      <c r="AF9" s="17">
        <v>0.33108551757722998</v>
      </c>
    </row>
    <row r="10" spans="2:32" x14ac:dyDescent="0.5">
      <c r="B10" s="18" t="s">
        <v>283</v>
      </c>
      <c r="C10" s="17">
        <v>0.32237436127625901</v>
      </c>
      <c r="D10" s="17">
        <v>0.31783837964351902</v>
      </c>
      <c r="E10" s="17">
        <v>0.32979038378370601</v>
      </c>
      <c r="F10" s="17"/>
      <c r="G10" s="17">
        <v>0.38097903033122898</v>
      </c>
      <c r="H10" s="17">
        <v>0.384665057485993</v>
      </c>
      <c r="I10" s="17">
        <v>0.33313960553170002</v>
      </c>
      <c r="J10" s="17">
        <v>0.31202188818798898</v>
      </c>
      <c r="K10" s="17">
        <v>0.25826987860064199</v>
      </c>
      <c r="L10" s="17">
        <v>0.28263996813825898</v>
      </c>
      <c r="M10" s="17"/>
      <c r="N10" s="17">
        <v>0.35363633385897297</v>
      </c>
      <c r="O10" s="17">
        <v>0.29914166405373899</v>
      </c>
      <c r="P10" s="17">
        <v>0.290863165308131</v>
      </c>
      <c r="Q10" s="17">
        <v>0.49029363260268299</v>
      </c>
      <c r="R10" s="17">
        <v>0.265098245872185</v>
      </c>
      <c r="S10" s="17">
        <v>0.236662640231041</v>
      </c>
      <c r="T10" s="17">
        <v>0.26996086330061397</v>
      </c>
      <c r="U10" s="17">
        <v>0.420957232407487</v>
      </c>
      <c r="V10" s="17">
        <v>0.36925626119279598</v>
      </c>
      <c r="W10" s="17">
        <v>0.34481539759887098</v>
      </c>
      <c r="X10" s="17">
        <v>0.18493195587622099</v>
      </c>
      <c r="Y10" s="17">
        <v>0.53574839921292206</v>
      </c>
      <c r="Z10" s="17">
        <v>0.221704474900946</v>
      </c>
      <c r="AA10" s="17">
        <v>0.431140493627646</v>
      </c>
      <c r="AB10" s="17">
        <v>0.25124386256409098</v>
      </c>
      <c r="AC10" s="17">
        <v>0.29704481543055899</v>
      </c>
      <c r="AD10" s="17"/>
      <c r="AE10" s="17">
        <v>0.29813946287668103</v>
      </c>
      <c r="AF10" s="17">
        <v>0.337556901773788</v>
      </c>
    </row>
    <row r="11" spans="2:32" x14ac:dyDescent="0.5">
      <c r="B11" s="18" t="s">
        <v>328</v>
      </c>
      <c r="C11" s="17">
        <v>0.14823861191049401</v>
      </c>
      <c r="D11" s="17">
        <v>0.16079584535654201</v>
      </c>
      <c r="E11" s="17">
        <v>0.13531306285101399</v>
      </c>
      <c r="F11" s="17"/>
      <c r="G11" s="17">
        <v>0.18470911597818401</v>
      </c>
      <c r="H11" s="17">
        <v>0.163174668289543</v>
      </c>
      <c r="I11" s="17">
        <v>0.14998915284144501</v>
      </c>
      <c r="J11" s="17">
        <v>0.13203311227643999</v>
      </c>
      <c r="K11" s="17">
        <v>0.15068386993053101</v>
      </c>
      <c r="L11" s="17">
        <v>0.10655384091138501</v>
      </c>
      <c r="M11" s="17"/>
      <c r="N11" s="17">
        <v>0.112991284779276</v>
      </c>
      <c r="O11" s="17">
        <v>0.13116129739850399</v>
      </c>
      <c r="P11" s="17">
        <v>0.21664850389532</v>
      </c>
      <c r="Q11" s="17">
        <v>0.14502251995252799</v>
      </c>
      <c r="R11" s="17">
        <v>0</v>
      </c>
      <c r="S11" s="17">
        <v>0</v>
      </c>
      <c r="T11" s="17">
        <v>0.20271813559094401</v>
      </c>
      <c r="U11" s="17">
        <v>0.10737447089025901</v>
      </c>
      <c r="V11" s="17">
        <v>0.203010936859294</v>
      </c>
      <c r="W11" s="17">
        <v>0.13440903977277199</v>
      </c>
      <c r="X11" s="17">
        <v>0.19304396810191499</v>
      </c>
      <c r="Y11" s="17">
        <v>0</v>
      </c>
      <c r="Z11" s="17">
        <v>8.0941721856209403E-2</v>
      </c>
      <c r="AA11" s="17">
        <v>0.14336128162744499</v>
      </c>
      <c r="AB11" s="17">
        <v>0.33507409772521601</v>
      </c>
      <c r="AC11" s="17">
        <v>0.14764410078477899</v>
      </c>
      <c r="AD11" s="17"/>
      <c r="AE11" s="17">
        <v>0.14055734236724199</v>
      </c>
      <c r="AF11" s="17">
        <v>0.15305072970814401</v>
      </c>
    </row>
    <row r="12" spans="2:32" x14ac:dyDescent="0.5">
      <c r="B12" s="18" t="s">
        <v>329</v>
      </c>
      <c r="C12" s="17">
        <v>0.12757570942896199</v>
      </c>
      <c r="D12" s="17">
        <v>0.107288600411411</v>
      </c>
      <c r="E12" s="17">
        <v>0.14765537604876</v>
      </c>
      <c r="F12" s="17"/>
      <c r="G12" s="17">
        <v>0.16500763240855701</v>
      </c>
      <c r="H12" s="17">
        <v>0.108208931162993</v>
      </c>
      <c r="I12" s="17">
        <v>8.4707808504266E-2</v>
      </c>
      <c r="J12" s="17">
        <v>0.111131809381733</v>
      </c>
      <c r="K12" s="17">
        <v>0.21282093149242001</v>
      </c>
      <c r="L12" s="17">
        <v>6.6210913133272806E-2</v>
      </c>
      <c r="M12" s="17"/>
      <c r="N12" s="17">
        <v>0.12582562752017301</v>
      </c>
      <c r="O12" s="17">
        <v>0.11357430769426199</v>
      </c>
      <c r="P12" s="17">
        <v>0.12063238312090099</v>
      </c>
      <c r="Q12" s="17">
        <v>0.14573231190086799</v>
      </c>
      <c r="R12" s="17">
        <v>0.46980350825563</v>
      </c>
      <c r="S12" s="17">
        <v>0.177535383618624</v>
      </c>
      <c r="T12" s="17">
        <v>0.122566605514862</v>
      </c>
      <c r="U12" s="17">
        <v>0.245825285331641</v>
      </c>
      <c r="V12" s="17">
        <v>0.123828143979303</v>
      </c>
      <c r="W12" s="17">
        <v>0.136026389448306</v>
      </c>
      <c r="X12" s="17">
        <v>0.21284041047482399</v>
      </c>
      <c r="Y12" s="17">
        <v>0</v>
      </c>
      <c r="Z12" s="17">
        <v>0.13131556947015</v>
      </c>
      <c r="AA12" s="17">
        <v>0</v>
      </c>
      <c r="AB12" s="17">
        <v>5.8943493643768802E-2</v>
      </c>
      <c r="AC12" s="17">
        <v>0.132386476746302</v>
      </c>
      <c r="AD12" s="17"/>
      <c r="AE12" s="17">
        <v>7.1963944497324794E-2</v>
      </c>
      <c r="AF12" s="17">
        <v>0.162415049759283</v>
      </c>
    </row>
    <row r="13" spans="2:32" x14ac:dyDescent="0.5">
      <c r="B13" s="18" t="s">
        <v>330</v>
      </c>
      <c r="C13" s="19">
        <v>9.7707054998326208E-3</v>
      </c>
      <c r="D13" s="19">
        <v>9.6814335261737397E-3</v>
      </c>
      <c r="E13" s="19">
        <v>9.9416949045924193E-3</v>
      </c>
      <c r="F13" s="19"/>
      <c r="G13" s="19">
        <v>3.2155694752100401E-2</v>
      </c>
      <c r="H13" s="19">
        <v>0</v>
      </c>
      <c r="I13" s="19">
        <v>1.6013026555497301E-2</v>
      </c>
      <c r="J13" s="19">
        <v>1.26711581439606E-2</v>
      </c>
      <c r="K13" s="19">
        <v>6.8290749554803703E-3</v>
      </c>
      <c r="L13" s="19">
        <v>0</v>
      </c>
      <c r="M13" s="19"/>
      <c r="N13" s="19">
        <v>0</v>
      </c>
      <c r="O13" s="19">
        <v>0</v>
      </c>
      <c r="P13" s="19">
        <v>0</v>
      </c>
      <c r="Q13" s="19">
        <v>0</v>
      </c>
      <c r="R13" s="19">
        <v>0</v>
      </c>
      <c r="S13" s="19">
        <v>0</v>
      </c>
      <c r="T13" s="19">
        <v>2.49918797534638E-2</v>
      </c>
      <c r="U13" s="19">
        <v>0.106900477639552</v>
      </c>
      <c r="V13" s="19">
        <v>0</v>
      </c>
      <c r="W13" s="19">
        <v>8.3173247147321494E-3</v>
      </c>
      <c r="X13" s="19">
        <v>3.1746658636925697E-2</v>
      </c>
      <c r="Y13" s="19">
        <v>0</v>
      </c>
      <c r="Z13" s="19">
        <v>4.3897520947847699E-2</v>
      </c>
      <c r="AA13" s="19">
        <v>4.8008550585048999E-2</v>
      </c>
      <c r="AB13" s="19">
        <v>0</v>
      </c>
      <c r="AC13" s="19">
        <v>0</v>
      </c>
      <c r="AD13" s="19"/>
      <c r="AE13" s="19">
        <v>0</v>
      </c>
      <c r="AF13" s="19">
        <v>1.5891801181555101E-2</v>
      </c>
    </row>
    <row r="14" spans="2:32" x14ac:dyDescent="0.5">
      <c r="B14" s="16" t="s">
        <v>541</v>
      </c>
    </row>
    <row r="15" spans="2:32" x14ac:dyDescent="0.5">
      <c r="B15" t="s">
        <v>58</v>
      </c>
    </row>
    <row r="16" spans="2:32" x14ac:dyDescent="0.5">
      <c r="B16" t="s">
        <v>59</v>
      </c>
    </row>
    <row r="18" spans="2:2" x14ac:dyDescent="0.5">
      <c r="B18"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AF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334</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536</v>
      </c>
      <c r="D7" s="10">
        <v>279</v>
      </c>
      <c r="E7" s="10">
        <v>255</v>
      </c>
      <c r="F7" s="10"/>
      <c r="G7" s="10">
        <v>27</v>
      </c>
      <c r="H7" s="10">
        <v>100</v>
      </c>
      <c r="I7" s="10">
        <v>118</v>
      </c>
      <c r="J7" s="10">
        <v>136</v>
      </c>
      <c r="K7" s="10">
        <v>124</v>
      </c>
      <c r="L7" s="10">
        <v>31</v>
      </c>
      <c r="M7" s="10"/>
      <c r="N7" s="10">
        <v>70</v>
      </c>
      <c r="O7" s="10">
        <v>95</v>
      </c>
      <c r="P7" s="10">
        <v>24</v>
      </c>
      <c r="Q7" s="10">
        <v>14</v>
      </c>
      <c r="R7" s="10">
        <v>4</v>
      </c>
      <c r="S7" s="10">
        <v>17</v>
      </c>
      <c r="T7" s="10">
        <v>40</v>
      </c>
      <c r="U7" s="10">
        <v>9</v>
      </c>
      <c r="V7" s="10">
        <v>39</v>
      </c>
      <c r="W7" s="10">
        <v>117</v>
      </c>
      <c r="X7" s="10">
        <v>27</v>
      </c>
      <c r="Y7" s="10">
        <v>7</v>
      </c>
      <c r="Z7" s="10">
        <v>24</v>
      </c>
      <c r="AA7" s="10">
        <v>19</v>
      </c>
      <c r="AB7" s="10">
        <v>16</v>
      </c>
      <c r="AC7" s="10">
        <v>14</v>
      </c>
      <c r="AD7" s="10"/>
      <c r="AE7" s="10">
        <v>194</v>
      </c>
      <c r="AF7" s="10">
        <v>342</v>
      </c>
    </row>
    <row r="8" spans="2:32" ht="30" customHeight="1" x14ac:dyDescent="0.5">
      <c r="B8" s="11" t="s">
        <v>20</v>
      </c>
      <c r="C8" s="11">
        <v>549</v>
      </c>
      <c r="D8" s="11">
        <v>288</v>
      </c>
      <c r="E8" s="11">
        <v>259</v>
      </c>
      <c r="F8" s="11"/>
      <c r="G8" s="11">
        <v>29</v>
      </c>
      <c r="H8" s="11">
        <v>117</v>
      </c>
      <c r="I8" s="11">
        <v>123</v>
      </c>
      <c r="J8" s="11">
        <v>128</v>
      </c>
      <c r="K8" s="11">
        <v>122</v>
      </c>
      <c r="L8" s="11">
        <v>30</v>
      </c>
      <c r="M8" s="11"/>
      <c r="N8" s="11">
        <v>76</v>
      </c>
      <c r="O8" s="11">
        <v>95</v>
      </c>
      <c r="P8" s="11">
        <v>21</v>
      </c>
      <c r="Q8" s="11">
        <v>13</v>
      </c>
      <c r="R8" s="11">
        <v>3</v>
      </c>
      <c r="S8" s="11">
        <v>14</v>
      </c>
      <c r="T8" s="11">
        <v>37</v>
      </c>
      <c r="U8" s="11">
        <v>8</v>
      </c>
      <c r="V8" s="11">
        <v>53</v>
      </c>
      <c r="W8" s="11">
        <v>124</v>
      </c>
      <c r="X8" s="11">
        <v>26</v>
      </c>
      <c r="Y8" s="11">
        <v>6</v>
      </c>
      <c r="Z8" s="11">
        <v>21</v>
      </c>
      <c r="AA8" s="11">
        <v>17</v>
      </c>
      <c r="AB8" s="11">
        <v>21</v>
      </c>
      <c r="AC8" s="11">
        <v>13</v>
      </c>
      <c r="AD8" s="11"/>
      <c r="AE8" s="11">
        <v>211</v>
      </c>
      <c r="AF8" s="11">
        <v>337</v>
      </c>
    </row>
    <row r="9" spans="2:32" ht="28.7" x14ac:dyDescent="0.5">
      <c r="B9" s="18" t="s">
        <v>327</v>
      </c>
      <c r="C9" s="17">
        <v>0.25959138693209599</v>
      </c>
      <c r="D9" s="17">
        <v>0.23384090435481</v>
      </c>
      <c r="E9" s="17">
        <v>0.28639281869555799</v>
      </c>
      <c r="F9" s="17"/>
      <c r="G9" s="17">
        <v>0.248717240418108</v>
      </c>
      <c r="H9" s="17">
        <v>0.22181554114313301</v>
      </c>
      <c r="I9" s="17">
        <v>0.27729241229628698</v>
      </c>
      <c r="J9" s="17">
        <v>0.22478663885244901</v>
      </c>
      <c r="K9" s="17">
        <v>0.296503668131679</v>
      </c>
      <c r="L9" s="17">
        <v>0.34427020868066799</v>
      </c>
      <c r="M9" s="17"/>
      <c r="N9" s="17">
        <v>0.24493469585000799</v>
      </c>
      <c r="O9" s="17">
        <v>0.294006549850854</v>
      </c>
      <c r="P9" s="17">
        <v>0.39663421333273002</v>
      </c>
      <c r="Q9" s="17">
        <v>0.28757275476315503</v>
      </c>
      <c r="R9" s="17">
        <v>0</v>
      </c>
      <c r="S9" s="17">
        <v>0.48613422079153501</v>
      </c>
      <c r="T9" s="17">
        <v>0.28731435987796999</v>
      </c>
      <c r="U9" s="17">
        <v>0.108430698375516</v>
      </c>
      <c r="V9" s="17">
        <v>0.158448841211495</v>
      </c>
      <c r="W9" s="17">
        <v>0.22135116374830499</v>
      </c>
      <c r="X9" s="17">
        <v>0.28875440394903101</v>
      </c>
      <c r="Y9" s="17">
        <v>0.14217727098854199</v>
      </c>
      <c r="Z9" s="17">
        <v>0.211194675584711</v>
      </c>
      <c r="AA9" s="17">
        <v>0.21555343703236601</v>
      </c>
      <c r="AB9" s="17">
        <v>0.35960909138977198</v>
      </c>
      <c r="AC9" s="17">
        <v>0.42896219195540902</v>
      </c>
      <c r="AD9" s="17"/>
      <c r="AE9" s="17">
        <v>0.30830010376755901</v>
      </c>
      <c r="AF9" s="17">
        <v>0.229076628679593</v>
      </c>
    </row>
    <row r="10" spans="2:32" x14ac:dyDescent="0.5">
      <c r="B10" s="18" t="s">
        <v>283</v>
      </c>
      <c r="C10" s="17">
        <v>0.33802062077348999</v>
      </c>
      <c r="D10" s="17">
        <v>0.363771976679158</v>
      </c>
      <c r="E10" s="17">
        <v>0.31176258529009199</v>
      </c>
      <c r="F10" s="17"/>
      <c r="G10" s="17">
        <v>0.254284003677131</v>
      </c>
      <c r="H10" s="17">
        <v>0.38916484818052299</v>
      </c>
      <c r="I10" s="17">
        <v>0.286709621407365</v>
      </c>
      <c r="J10" s="17">
        <v>0.35131847583614001</v>
      </c>
      <c r="K10" s="17">
        <v>0.29266352293821901</v>
      </c>
      <c r="L10" s="17">
        <v>0.55793922672694296</v>
      </c>
      <c r="M10" s="17"/>
      <c r="N10" s="17">
        <v>0.30309659161359598</v>
      </c>
      <c r="O10" s="17">
        <v>0.32334195080407802</v>
      </c>
      <c r="P10" s="17">
        <v>0.28150191950826198</v>
      </c>
      <c r="Q10" s="17">
        <v>0.350972525048655</v>
      </c>
      <c r="R10" s="17">
        <v>0</v>
      </c>
      <c r="S10" s="17">
        <v>0.28101600553322698</v>
      </c>
      <c r="T10" s="17">
        <v>0.33833372651488702</v>
      </c>
      <c r="U10" s="17">
        <v>0.53811250542316202</v>
      </c>
      <c r="V10" s="17">
        <v>0.55459016576516096</v>
      </c>
      <c r="W10" s="17">
        <v>0.33453795306572898</v>
      </c>
      <c r="X10" s="17">
        <v>0.26374176296665702</v>
      </c>
      <c r="Y10" s="17">
        <v>0.56780797767817703</v>
      </c>
      <c r="Z10" s="17">
        <v>0.329489127647415</v>
      </c>
      <c r="AA10" s="17">
        <v>0.289861499633909</v>
      </c>
      <c r="AB10" s="17">
        <v>0.200630975704086</v>
      </c>
      <c r="AC10" s="17">
        <v>0.23896357392084</v>
      </c>
      <c r="AD10" s="17"/>
      <c r="AE10" s="17">
        <v>0.29674341356519002</v>
      </c>
      <c r="AF10" s="17">
        <v>0.36387972939165603</v>
      </c>
    </row>
    <row r="11" spans="2:32" x14ac:dyDescent="0.5">
      <c r="B11" s="18" t="s">
        <v>328</v>
      </c>
      <c r="C11" s="17">
        <v>0.228110610774129</v>
      </c>
      <c r="D11" s="17">
        <v>0.223697088756413</v>
      </c>
      <c r="E11" s="17">
        <v>0.23470119875126</v>
      </c>
      <c r="F11" s="17"/>
      <c r="G11" s="17">
        <v>0.29094799303289898</v>
      </c>
      <c r="H11" s="17">
        <v>0.25399296003931099</v>
      </c>
      <c r="I11" s="17">
        <v>0.27959835812019201</v>
      </c>
      <c r="J11" s="17">
        <v>0.209300718058892</v>
      </c>
      <c r="K11" s="17">
        <v>0.212136307717078</v>
      </c>
      <c r="L11" s="17">
        <v>0</v>
      </c>
      <c r="M11" s="17"/>
      <c r="N11" s="17">
        <v>0.27255925511270501</v>
      </c>
      <c r="O11" s="17">
        <v>0.25910103696046499</v>
      </c>
      <c r="P11" s="17">
        <v>0.20123148403810701</v>
      </c>
      <c r="Q11" s="17">
        <v>0.21643220023566201</v>
      </c>
      <c r="R11" s="17">
        <v>0.52491521326342205</v>
      </c>
      <c r="S11" s="17">
        <v>0</v>
      </c>
      <c r="T11" s="17">
        <v>0.20091303283658299</v>
      </c>
      <c r="U11" s="17">
        <v>0.10737447089025901</v>
      </c>
      <c r="V11" s="17">
        <v>0.23752472413866199</v>
      </c>
      <c r="W11" s="17">
        <v>0.194737276950981</v>
      </c>
      <c r="X11" s="17">
        <v>0.23898133919731601</v>
      </c>
      <c r="Y11" s="17">
        <v>0.29001475133327997</v>
      </c>
      <c r="Z11" s="17">
        <v>0.20807609016388101</v>
      </c>
      <c r="AA11" s="17">
        <v>0.24954871056502301</v>
      </c>
      <c r="AB11" s="17">
        <v>0.31727458203262299</v>
      </c>
      <c r="AC11" s="17">
        <v>0.206824920108096</v>
      </c>
      <c r="AD11" s="17"/>
      <c r="AE11" s="17">
        <v>0.26091049577368303</v>
      </c>
      <c r="AF11" s="17">
        <v>0.20756232647314399</v>
      </c>
    </row>
    <row r="12" spans="2:32" x14ac:dyDescent="0.5">
      <c r="B12" s="18" t="s">
        <v>329</v>
      </c>
      <c r="C12" s="17">
        <v>0.166106505861498</v>
      </c>
      <c r="D12" s="17">
        <v>0.16880891210759699</v>
      </c>
      <c r="E12" s="17">
        <v>0.160820751338211</v>
      </c>
      <c r="F12" s="17"/>
      <c r="G12" s="17">
        <v>0.206050762871862</v>
      </c>
      <c r="H12" s="17">
        <v>0.13502665063703301</v>
      </c>
      <c r="I12" s="17">
        <v>0.13987521171312001</v>
      </c>
      <c r="J12" s="17">
        <v>0.20192300910855901</v>
      </c>
      <c r="K12" s="17">
        <v>0.19186742625754399</v>
      </c>
      <c r="L12" s="17">
        <v>9.7790564592389606E-2</v>
      </c>
      <c r="M12" s="17"/>
      <c r="N12" s="17">
        <v>0.17940945742369099</v>
      </c>
      <c r="O12" s="17">
        <v>0.123550462384602</v>
      </c>
      <c r="P12" s="17">
        <v>0.12063238312090099</v>
      </c>
      <c r="Q12" s="17">
        <v>0.14502251995252799</v>
      </c>
      <c r="R12" s="17">
        <v>0.475084786736578</v>
      </c>
      <c r="S12" s="17">
        <v>0.23284977367523799</v>
      </c>
      <c r="T12" s="17">
        <v>0.14677064825681699</v>
      </c>
      <c r="U12" s="17">
        <v>0.13918184767151101</v>
      </c>
      <c r="V12" s="17">
        <v>4.9436268884682201E-2</v>
      </c>
      <c r="W12" s="17">
        <v>0.24105628152025399</v>
      </c>
      <c r="X12" s="17">
        <v>0.17677583525007101</v>
      </c>
      <c r="Y12" s="17">
        <v>0</v>
      </c>
      <c r="Z12" s="17">
        <v>0.25124010660399299</v>
      </c>
      <c r="AA12" s="17">
        <v>0.19702780218365301</v>
      </c>
      <c r="AB12" s="17">
        <v>0.122485350873519</v>
      </c>
      <c r="AC12" s="17">
        <v>0.12524931401565401</v>
      </c>
      <c r="AD12" s="17"/>
      <c r="AE12" s="17">
        <v>0.12932314090567901</v>
      </c>
      <c r="AF12" s="17">
        <v>0.189150337895341</v>
      </c>
    </row>
    <row r="13" spans="2:32" x14ac:dyDescent="0.5">
      <c r="B13" s="18" t="s">
        <v>330</v>
      </c>
      <c r="C13" s="19">
        <v>8.1708756587863703E-3</v>
      </c>
      <c r="D13" s="19">
        <v>9.8811181020227994E-3</v>
      </c>
      <c r="E13" s="19">
        <v>6.3226459248791403E-3</v>
      </c>
      <c r="F13" s="19"/>
      <c r="G13" s="19">
        <v>0</v>
      </c>
      <c r="H13" s="19">
        <v>0</v>
      </c>
      <c r="I13" s="19">
        <v>1.65243964630357E-2</v>
      </c>
      <c r="J13" s="19">
        <v>1.26711581439606E-2</v>
      </c>
      <c r="K13" s="19">
        <v>6.8290749554803703E-3</v>
      </c>
      <c r="L13" s="19">
        <v>0</v>
      </c>
      <c r="M13" s="19"/>
      <c r="N13" s="19">
        <v>0</v>
      </c>
      <c r="O13" s="19">
        <v>0</v>
      </c>
      <c r="P13" s="19">
        <v>0</v>
      </c>
      <c r="Q13" s="19">
        <v>0</v>
      </c>
      <c r="R13" s="19">
        <v>0</v>
      </c>
      <c r="S13" s="19">
        <v>0</v>
      </c>
      <c r="T13" s="19">
        <v>2.6668232513743301E-2</v>
      </c>
      <c r="U13" s="19">
        <v>0.106900477639552</v>
      </c>
      <c r="V13" s="19">
        <v>0</v>
      </c>
      <c r="W13" s="19">
        <v>8.3173247147321494E-3</v>
      </c>
      <c r="X13" s="19">
        <v>3.1746658636925697E-2</v>
      </c>
      <c r="Y13" s="19">
        <v>0</v>
      </c>
      <c r="Z13" s="19">
        <v>0</v>
      </c>
      <c r="AA13" s="19">
        <v>4.8008550585048999E-2</v>
      </c>
      <c r="AB13" s="19">
        <v>0</v>
      </c>
      <c r="AC13" s="19">
        <v>0</v>
      </c>
      <c r="AD13" s="19"/>
      <c r="AE13" s="19">
        <v>4.7228459878877896E-3</v>
      </c>
      <c r="AF13" s="19">
        <v>1.03309775602662E-2</v>
      </c>
    </row>
    <row r="14" spans="2:32" x14ac:dyDescent="0.5">
      <c r="B14" s="16" t="s">
        <v>541</v>
      </c>
    </row>
    <row r="15" spans="2:32" x14ac:dyDescent="0.5">
      <c r="B15" t="s">
        <v>58</v>
      </c>
    </row>
    <row r="16" spans="2:32" x14ac:dyDescent="0.5">
      <c r="B16" t="s">
        <v>59</v>
      </c>
    </row>
    <row r="18" spans="2:2" x14ac:dyDescent="0.5">
      <c r="B18"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AF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335</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536</v>
      </c>
      <c r="D7" s="10">
        <v>279</v>
      </c>
      <c r="E7" s="10">
        <v>255</v>
      </c>
      <c r="F7" s="10"/>
      <c r="G7" s="10">
        <v>27</v>
      </c>
      <c r="H7" s="10">
        <v>100</v>
      </c>
      <c r="I7" s="10">
        <v>118</v>
      </c>
      <c r="J7" s="10">
        <v>136</v>
      </c>
      <c r="K7" s="10">
        <v>124</v>
      </c>
      <c r="L7" s="10">
        <v>31</v>
      </c>
      <c r="M7" s="10"/>
      <c r="N7" s="10">
        <v>70</v>
      </c>
      <c r="O7" s="10">
        <v>95</v>
      </c>
      <c r="P7" s="10">
        <v>24</v>
      </c>
      <c r="Q7" s="10">
        <v>14</v>
      </c>
      <c r="R7" s="10">
        <v>4</v>
      </c>
      <c r="S7" s="10">
        <v>17</v>
      </c>
      <c r="T7" s="10">
        <v>40</v>
      </c>
      <c r="U7" s="10">
        <v>9</v>
      </c>
      <c r="V7" s="10">
        <v>39</v>
      </c>
      <c r="W7" s="10">
        <v>117</v>
      </c>
      <c r="X7" s="10">
        <v>27</v>
      </c>
      <c r="Y7" s="10">
        <v>7</v>
      </c>
      <c r="Z7" s="10">
        <v>24</v>
      </c>
      <c r="AA7" s="10">
        <v>19</v>
      </c>
      <c r="AB7" s="10">
        <v>16</v>
      </c>
      <c r="AC7" s="10">
        <v>14</v>
      </c>
      <c r="AD7" s="10"/>
      <c r="AE7" s="10">
        <v>194</v>
      </c>
      <c r="AF7" s="10">
        <v>342</v>
      </c>
    </row>
    <row r="8" spans="2:32" ht="30" customHeight="1" x14ac:dyDescent="0.5">
      <c r="B8" s="11" t="s">
        <v>20</v>
      </c>
      <c r="C8" s="11">
        <v>549</v>
      </c>
      <c r="D8" s="11">
        <v>288</v>
      </c>
      <c r="E8" s="11">
        <v>259</v>
      </c>
      <c r="F8" s="11"/>
      <c r="G8" s="11">
        <v>29</v>
      </c>
      <c r="H8" s="11">
        <v>117</v>
      </c>
      <c r="I8" s="11">
        <v>123</v>
      </c>
      <c r="J8" s="11">
        <v>128</v>
      </c>
      <c r="K8" s="11">
        <v>122</v>
      </c>
      <c r="L8" s="11">
        <v>30</v>
      </c>
      <c r="M8" s="11"/>
      <c r="N8" s="11">
        <v>76</v>
      </c>
      <c r="O8" s="11">
        <v>95</v>
      </c>
      <c r="P8" s="11">
        <v>21</v>
      </c>
      <c r="Q8" s="11">
        <v>13</v>
      </c>
      <c r="R8" s="11">
        <v>3</v>
      </c>
      <c r="S8" s="11">
        <v>14</v>
      </c>
      <c r="T8" s="11">
        <v>37</v>
      </c>
      <c r="U8" s="11">
        <v>8</v>
      </c>
      <c r="V8" s="11">
        <v>53</v>
      </c>
      <c r="W8" s="11">
        <v>124</v>
      </c>
      <c r="X8" s="11">
        <v>26</v>
      </c>
      <c r="Y8" s="11">
        <v>6</v>
      </c>
      <c r="Z8" s="11">
        <v>21</v>
      </c>
      <c r="AA8" s="11">
        <v>17</v>
      </c>
      <c r="AB8" s="11">
        <v>21</v>
      </c>
      <c r="AC8" s="11">
        <v>13</v>
      </c>
      <c r="AD8" s="11"/>
      <c r="AE8" s="11">
        <v>211</v>
      </c>
      <c r="AF8" s="11">
        <v>337</v>
      </c>
    </row>
    <row r="9" spans="2:32" ht="28.7" x14ac:dyDescent="0.5">
      <c r="B9" s="18" t="s">
        <v>327</v>
      </c>
      <c r="C9" s="17">
        <v>8.2976065261579399E-2</v>
      </c>
      <c r="D9" s="17">
        <v>8.1121408898144301E-2</v>
      </c>
      <c r="E9" s="17">
        <v>8.1828849934494699E-2</v>
      </c>
      <c r="F9" s="17"/>
      <c r="G9" s="17">
        <v>0.144598127311962</v>
      </c>
      <c r="H9" s="17">
        <v>9.4384113903244596E-2</v>
      </c>
      <c r="I9" s="17">
        <v>0.103611922593998</v>
      </c>
      <c r="J9" s="17">
        <v>5.2139680072748301E-2</v>
      </c>
      <c r="K9" s="17">
        <v>8.9293502764027199E-2</v>
      </c>
      <c r="L9" s="17">
        <v>0</v>
      </c>
      <c r="M9" s="17"/>
      <c r="N9" s="17">
        <v>5.92455449723076E-2</v>
      </c>
      <c r="O9" s="17">
        <v>0.14500375613029001</v>
      </c>
      <c r="P9" s="17">
        <v>0.16718503973540899</v>
      </c>
      <c r="Q9" s="17">
        <v>0</v>
      </c>
      <c r="R9" s="17">
        <v>0</v>
      </c>
      <c r="S9" s="17">
        <v>6.2960050477363999E-2</v>
      </c>
      <c r="T9" s="17">
        <v>2.1956948484787599E-2</v>
      </c>
      <c r="U9" s="17">
        <v>0.22737323210657601</v>
      </c>
      <c r="V9" s="17">
        <v>0</v>
      </c>
      <c r="W9" s="17">
        <v>8.1248059819972504E-2</v>
      </c>
      <c r="X9" s="17">
        <v>7.0272712057332806E-2</v>
      </c>
      <c r="Y9" s="17">
        <v>0</v>
      </c>
      <c r="Z9" s="17">
        <v>0.12770648618078301</v>
      </c>
      <c r="AA9" s="17">
        <v>9.7737159724685205E-2</v>
      </c>
      <c r="AB9" s="17">
        <v>0.13024110453238399</v>
      </c>
      <c r="AC9" s="17">
        <v>9.9138944789599504E-2</v>
      </c>
      <c r="AD9" s="17"/>
      <c r="AE9" s="17">
        <v>0.122608622929946</v>
      </c>
      <c r="AF9" s="17">
        <v>5.8147287277880197E-2</v>
      </c>
    </row>
    <row r="10" spans="2:32" x14ac:dyDescent="0.5">
      <c r="B10" s="18" t="s">
        <v>283</v>
      </c>
      <c r="C10" s="17">
        <v>0.166128928860521</v>
      </c>
      <c r="D10" s="17">
        <v>0.15778381003792</v>
      </c>
      <c r="E10" s="17">
        <v>0.17665266256937001</v>
      </c>
      <c r="F10" s="17"/>
      <c r="G10" s="17">
        <v>0.106528712430167</v>
      </c>
      <c r="H10" s="17">
        <v>0.18270835295957399</v>
      </c>
      <c r="I10" s="17">
        <v>0.22573753665510601</v>
      </c>
      <c r="J10" s="17">
        <v>0.15974660741741101</v>
      </c>
      <c r="K10" s="17">
        <v>9.7417961180316301E-2</v>
      </c>
      <c r="L10" s="17">
        <v>0.22198644493859801</v>
      </c>
      <c r="M10" s="17"/>
      <c r="N10" s="17">
        <v>0.114853257514893</v>
      </c>
      <c r="O10" s="17">
        <v>0.125693390151528</v>
      </c>
      <c r="P10" s="17">
        <v>0.178593798296002</v>
      </c>
      <c r="Q10" s="17">
        <v>0.27696842007183498</v>
      </c>
      <c r="R10" s="17">
        <v>0</v>
      </c>
      <c r="S10" s="17">
        <v>0.291169410691345</v>
      </c>
      <c r="T10" s="17">
        <v>0.22203305767894199</v>
      </c>
      <c r="U10" s="17">
        <v>0.110380067959658</v>
      </c>
      <c r="V10" s="17">
        <v>0.13552506718175</v>
      </c>
      <c r="W10" s="17">
        <v>0.19159167192337201</v>
      </c>
      <c r="X10" s="17">
        <v>0.12644402303800201</v>
      </c>
      <c r="Y10" s="17">
        <v>0.14217727098854199</v>
      </c>
      <c r="Z10" s="17">
        <v>0.193743904327427</v>
      </c>
      <c r="AA10" s="17">
        <v>0.37633293989657202</v>
      </c>
      <c r="AB10" s="17">
        <v>6.4944472723954996E-2</v>
      </c>
      <c r="AC10" s="17">
        <v>0.23291562177665801</v>
      </c>
      <c r="AD10" s="17"/>
      <c r="AE10" s="17">
        <v>0.16221669972005701</v>
      </c>
      <c r="AF10" s="17">
        <v>0.16857983978993199</v>
      </c>
    </row>
    <row r="11" spans="2:32" x14ac:dyDescent="0.5">
      <c r="B11" s="18" t="s">
        <v>328</v>
      </c>
      <c r="C11" s="17">
        <v>0.35131221159012299</v>
      </c>
      <c r="D11" s="17">
        <v>0.353962089350493</v>
      </c>
      <c r="E11" s="17">
        <v>0.35092318732347</v>
      </c>
      <c r="F11" s="17"/>
      <c r="G11" s="17">
        <v>0.46428228079718598</v>
      </c>
      <c r="H11" s="17">
        <v>0.33007385807571199</v>
      </c>
      <c r="I11" s="17">
        <v>0.28982246203650103</v>
      </c>
      <c r="J11" s="17">
        <v>0.34557025849123602</v>
      </c>
      <c r="K11" s="17">
        <v>0.37698344944709</v>
      </c>
      <c r="L11" s="17">
        <v>0.49620668077767799</v>
      </c>
      <c r="M11" s="17"/>
      <c r="N11" s="17">
        <v>0.42166488572466299</v>
      </c>
      <c r="O11" s="17">
        <v>0.328795828028905</v>
      </c>
      <c r="P11" s="17">
        <v>0.29198285825507703</v>
      </c>
      <c r="Q11" s="17">
        <v>0.35689125681607597</v>
      </c>
      <c r="R11" s="17">
        <v>0</v>
      </c>
      <c r="S11" s="17">
        <v>0.237902264019693</v>
      </c>
      <c r="T11" s="17">
        <v>0.42281706386874401</v>
      </c>
      <c r="U11" s="17">
        <v>0.20214646607231301</v>
      </c>
      <c r="V11" s="17">
        <v>0.427437150753118</v>
      </c>
      <c r="W11" s="17">
        <v>0.29401776947080099</v>
      </c>
      <c r="X11" s="17">
        <v>0.33868210494655998</v>
      </c>
      <c r="Y11" s="17">
        <v>0.72884514257744504</v>
      </c>
      <c r="Z11" s="17">
        <v>0.25852047031131098</v>
      </c>
      <c r="AA11" s="17">
        <v>0.231531303037253</v>
      </c>
      <c r="AB11" s="17">
        <v>0.55389229985576804</v>
      </c>
      <c r="AC11" s="17">
        <v>0.34369067096353001</v>
      </c>
      <c r="AD11" s="17"/>
      <c r="AE11" s="17">
        <v>0.321280479084883</v>
      </c>
      <c r="AF11" s="17">
        <v>0.37012631955352698</v>
      </c>
    </row>
    <row r="12" spans="2:32" x14ac:dyDescent="0.5">
      <c r="B12" s="18" t="s">
        <v>329</v>
      </c>
      <c r="C12" s="17">
        <v>0.38660382459480802</v>
      </c>
      <c r="D12" s="17">
        <v>0.39275797384008099</v>
      </c>
      <c r="E12" s="17">
        <v>0.37907857762727099</v>
      </c>
      <c r="F12" s="17"/>
      <c r="G12" s="17">
        <v>0.25200229544250702</v>
      </c>
      <c r="H12" s="17">
        <v>0.38225777834977498</v>
      </c>
      <c r="I12" s="17">
        <v>0.35410206351481399</v>
      </c>
      <c r="J12" s="17">
        <v>0.43613559826248099</v>
      </c>
      <c r="K12" s="17">
        <v>0.42947601165308602</v>
      </c>
      <c r="L12" s="17">
        <v>0.28180687428372297</v>
      </c>
      <c r="M12" s="17"/>
      <c r="N12" s="17">
        <v>0.37479254032181403</v>
      </c>
      <c r="O12" s="17">
        <v>0.387480509740461</v>
      </c>
      <c r="P12" s="17">
        <v>0.36223830371351101</v>
      </c>
      <c r="Q12" s="17">
        <v>0.36614032311208899</v>
      </c>
      <c r="R12" s="17">
        <v>1</v>
      </c>
      <c r="S12" s="17">
        <v>0.40796827481159897</v>
      </c>
      <c r="T12" s="17">
        <v>0.30772474255854398</v>
      </c>
      <c r="U12" s="17">
        <v>0.35319975622190097</v>
      </c>
      <c r="V12" s="17">
        <v>0.437037782065132</v>
      </c>
      <c r="W12" s="17">
        <v>0.42482517407112302</v>
      </c>
      <c r="X12" s="17">
        <v>0.43285450132117997</v>
      </c>
      <c r="Y12" s="17">
        <v>0.128977586434013</v>
      </c>
      <c r="Z12" s="17">
        <v>0.42002913918047902</v>
      </c>
      <c r="AA12" s="17">
        <v>0.29439859734148899</v>
      </c>
      <c r="AB12" s="17">
        <v>0.25092212288789301</v>
      </c>
      <c r="AC12" s="17">
        <v>0.32425476247021201</v>
      </c>
      <c r="AD12" s="17"/>
      <c r="AE12" s="17">
        <v>0.38825215844074301</v>
      </c>
      <c r="AF12" s="17">
        <v>0.38557118583739602</v>
      </c>
    </row>
    <row r="13" spans="2:32" x14ac:dyDescent="0.5">
      <c r="B13" s="18" t="s">
        <v>330</v>
      </c>
      <c r="C13" s="19">
        <v>1.29789696929688E-2</v>
      </c>
      <c r="D13" s="19">
        <v>1.43747178733613E-2</v>
      </c>
      <c r="E13" s="19">
        <v>1.15167225453955E-2</v>
      </c>
      <c r="F13" s="19"/>
      <c r="G13" s="19">
        <v>3.2588584018178102E-2</v>
      </c>
      <c r="H13" s="19">
        <v>1.0575896711694399E-2</v>
      </c>
      <c r="I13" s="19">
        <v>2.6726015199580601E-2</v>
      </c>
      <c r="J13" s="19">
        <v>6.4078557561236E-3</v>
      </c>
      <c r="K13" s="19">
        <v>6.8290749554803703E-3</v>
      </c>
      <c r="L13" s="19">
        <v>0</v>
      </c>
      <c r="M13" s="19"/>
      <c r="N13" s="19">
        <v>2.94437714663228E-2</v>
      </c>
      <c r="O13" s="19">
        <v>1.30265159488157E-2</v>
      </c>
      <c r="P13" s="19">
        <v>0</v>
      </c>
      <c r="Q13" s="19">
        <v>0</v>
      </c>
      <c r="R13" s="19">
        <v>0</v>
      </c>
      <c r="S13" s="19">
        <v>0</v>
      </c>
      <c r="T13" s="19">
        <v>2.5468187408982799E-2</v>
      </c>
      <c r="U13" s="19">
        <v>0.106900477639552</v>
      </c>
      <c r="V13" s="19">
        <v>0</v>
      </c>
      <c r="W13" s="19">
        <v>8.3173247147321494E-3</v>
      </c>
      <c r="X13" s="19">
        <v>3.1746658636925697E-2</v>
      </c>
      <c r="Y13" s="19">
        <v>0</v>
      </c>
      <c r="Z13" s="19">
        <v>0</v>
      </c>
      <c r="AA13" s="19">
        <v>0</v>
      </c>
      <c r="AB13" s="19">
        <v>0</v>
      </c>
      <c r="AC13" s="19">
        <v>0</v>
      </c>
      <c r="AD13" s="19"/>
      <c r="AE13" s="19">
        <v>5.6420398243713999E-3</v>
      </c>
      <c r="AF13" s="19">
        <v>1.7575367541265499E-2</v>
      </c>
    </row>
    <row r="14" spans="2:32" x14ac:dyDescent="0.5">
      <c r="B14" s="16" t="s">
        <v>541</v>
      </c>
    </row>
    <row r="15" spans="2:32" x14ac:dyDescent="0.5">
      <c r="B15" t="s">
        <v>58</v>
      </c>
    </row>
    <row r="16" spans="2:32" x14ac:dyDescent="0.5">
      <c r="B16" t="s">
        <v>59</v>
      </c>
    </row>
    <row r="18" spans="2:2" x14ac:dyDescent="0.5">
      <c r="B18"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AF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336</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536</v>
      </c>
      <c r="D7" s="10">
        <v>279</v>
      </c>
      <c r="E7" s="10">
        <v>255</v>
      </c>
      <c r="F7" s="10"/>
      <c r="G7" s="10">
        <v>27</v>
      </c>
      <c r="H7" s="10">
        <v>100</v>
      </c>
      <c r="I7" s="10">
        <v>118</v>
      </c>
      <c r="J7" s="10">
        <v>136</v>
      </c>
      <c r="K7" s="10">
        <v>124</v>
      </c>
      <c r="L7" s="10">
        <v>31</v>
      </c>
      <c r="M7" s="10"/>
      <c r="N7" s="10">
        <v>70</v>
      </c>
      <c r="O7" s="10">
        <v>95</v>
      </c>
      <c r="P7" s="10">
        <v>24</v>
      </c>
      <c r="Q7" s="10">
        <v>14</v>
      </c>
      <c r="R7" s="10">
        <v>4</v>
      </c>
      <c r="S7" s="10">
        <v>17</v>
      </c>
      <c r="T7" s="10">
        <v>40</v>
      </c>
      <c r="U7" s="10">
        <v>9</v>
      </c>
      <c r="V7" s="10">
        <v>39</v>
      </c>
      <c r="W7" s="10">
        <v>117</v>
      </c>
      <c r="X7" s="10">
        <v>27</v>
      </c>
      <c r="Y7" s="10">
        <v>7</v>
      </c>
      <c r="Z7" s="10">
        <v>24</v>
      </c>
      <c r="AA7" s="10">
        <v>19</v>
      </c>
      <c r="AB7" s="10">
        <v>16</v>
      </c>
      <c r="AC7" s="10">
        <v>14</v>
      </c>
      <c r="AD7" s="10"/>
      <c r="AE7" s="10">
        <v>194</v>
      </c>
      <c r="AF7" s="10">
        <v>342</v>
      </c>
    </row>
    <row r="8" spans="2:32" ht="30" customHeight="1" x14ac:dyDescent="0.5">
      <c r="B8" s="11" t="s">
        <v>20</v>
      </c>
      <c r="C8" s="11">
        <v>549</v>
      </c>
      <c r="D8" s="11">
        <v>288</v>
      </c>
      <c r="E8" s="11">
        <v>259</v>
      </c>
      <c r="F8" s="11"/>
      <c r="G8" s="11">
        <v>29</v>
      </c>
      <c r="H8" s="11">
        <v>117</v>
      </c>
      <c r="I8" s="11">
        <v>123</v>
      </c>
      <c r="J8" s="11">
        <v>128</v>
      </c>
      <c r="K8" s="11">
        <v>122</v>
      </c>
      <c r="L8" s="11">
        <v>30</v>
      </c>
      <c r="M8" s="11"/>
      <c r="N8" s="11">
        <v>76</v>
      </c>
      <c r="O8" s="11">
        <v>95</v>
      </c>
      <c r="P8" s="11">
        <v>21</v>
      </c>
      <c r="Q8" s="11">
        <v>13</v>
      </c>
      <c r="R8" s="11">
        <v>3</v>
      </c>
      <c r="S8" s="11">
        <v>14</v>
      </c>
      <c r="T8" s="11">
        <v>37</v>
      </c>
      <c r="U8" s="11">
        <v>8</v>
      </c>
      <c r="V8" s="11">
        <v>53</v>
      </c>
      <c r="W8" s="11">
        <v>124</v>
      </c>
      <c r="X8" s="11">
        <v>26</v>
      </c>
      <c r="Y8" s="11">
        <v>6</v>
      </c>
      <c r="Z8" s="11">
        <v>21</v>
      </c>
      <c r="AA8" s="11">
        <v>17</v>
      </c>
      <c r="AB8" s="11">
        <v>21</v>
      </c>
      <c r="AC8" s="11">
        <v>13</v>
      </c>
      <c r="AD8" s="11"/>
      <c r="AE8" s="11">
        <v>211</v>
      </c>
      <c r="AF8" s="11">
        <v>337</v>
      </c>
    </row>
    <row r="9" spans="2:32" ht="28.7" x14ac:dyDescent="0.5">
      <c r="B9" s="18" t="s">
        <v>327</v>
      </c>
      <c r="C9" s="17">
        <v>0.145006330298421</v>
      </c>
      <c r="D9" s="17">
        <v>0.18563092816363</v>
      </c>
      <c r="E9" s="17">
        <v>9.69227649632729E-2</v>
      </c>
      <c r="F9" s="17"/>
      <c r="G9" s="17">
        <v>0.14530638766645301</v>
      </c>
      <c r="H9" s="17">
        <v>0.13614433596119299</v>
      </c>
      <c r="I9" s="17">
        <v>0.13754375688856799</v>
      </c>
      <c r="J9" s="17">
        <v>0.12944601770303699</v>
      </c>
      <c r="K9" s="17">
        <v>0.16761486871857401</v>
      </c>
      <c r="L9" s="17">
        <v>0.18467508103257901</v>
      </c>
      <c r="M9" s="17"/>
      <c r="N9" s="17">
        <v>0.14880736096167499</v>
      </c>
      <c r="O9" s="17">
        <v>0.161855537337452</v>
      </c>
      <c r="P9" s="17">
        <v>0.21214332604550301</v>
      </c>
      <c r="Q9" s="17">
        <v>6.4451613957933002E-2</v>
      </c>
      <c r="R9" s="17">
        <v>0</v>
      </c>
      <c r="S9" s="17">
        <v>0.17924975602934801</v>
      </c>
      <c r="T9" s="17">
        <v>0.15005103693428201</v>
      </c>
      <c r="U9" s="17">
        <v>0</v>
      </c>
      <c r="V9" s="17">
        <v>7.0803358831116894E-2</v>
      </c>
      <c r="W9" s="17">
        <v>0.16630843175280699</v>
      </c>
      <c r="X9" s="17">
        <v>7.4709599624666001E-2</v>
      </c>
      <c r="Y9" s="17">
        <v>0.161037164899268</v>
      </c>
      <c r="Z9" s="17">
        <v>0.263771509244413</v>
      </c>
      <c r="AA9" s="17">
        <v>0</v>
      </c>
      <c r="AB9" s="17">
        <v>0.18253661374707</v>
      </c>
      <c r="AC9" s="17">
        <v>0.20496130124686701</v>
      </c>
      <c r="AD9" s="17"/>
      <c r="AE9" s="17">
        <v>0.21116631213932099</v>
      </c>
      <c r="AF9" s="17">
        <v>0.103558803386868</v>
      </c>
    </row>
    <row r="10" spans="2:32" x14ac:dyDescent="0.5">
      <c r="B10" s="18" t="s">
        <v>283</v>
      </c>
      <c r="C10" s="17">
        <v>0.30794686225441398</v>
      </c>
      <c r="D10" s="17">
        <v>0.33571277716452402</v>
      </c>
      <c r="E10" s="17">
        <v>0.27922163577470499</v>
      </c>
      <c r="F10" s="17"/>
      <c r="G10" s="17">
        <v>0.386007226924516</v>
      </c>
      <c r="H10" s="17">
        <v>0.32724708492454802</v>
      </c>
      <c r="I10" s="17">
        <v>0.36137382434527998</v>
      </c>
      <c r="J10" s="17">
        <v>0.33865942124922599</v>
      </c>
      <c r="K10" s="17">
        <v>0.19085344303157101</v>
      </c>
      <c r="L10" s="17">
        <v>0.28174827488483001</v>
      </c>
      <c r="M10" s="17"/>
      <c r="N10" s="17">
        <v>0.418709432498929</v>
      </c>
      <c r="O10" s="17">
        <v>0.31520489413425201</v>
      </c>
      <c r="P10" s="17">
        <v>0.13690979649521301</v>
      </c>
      <c r="Q10" s="17">
        <v>0.28217735989091602</v>
      </c>
      <c r="R10" s="17">
        <v>0.265098245872185</v>
      </c>
      <c r="S10" s="17">
        <v>0.29649226360706898</v>
      </c>
      <c r="T10" s="17">
        <v>0.24954182966635199</v>
      </c>
      <c r="U10" s="17">
        <v>0.11894253373105999</v>
      </c>
      <c r="V10" s="17">
        <v>0.28215185178480801</v>
      </c>
      <c r="W10" s="17">
        <v>0.36562030219985597</v>
      </c>
      <c r="X10" s="17">
        <v>0.21088445374548401</v>
      </c>
      <c r="Y10" s="17">
        <v>0.161037164899268</v>
      </c>
      <c r="Z10" s="17">
        <v>0.14668789049122399</v>
      </c>
      <c r="AA10" s="17">
        <v>0.43261117838507701</v>
      </c>
      <c r="AB10" s="17">
        <v>0.236302661795739</v>
      </c>
      <c r="AC10" s="17">
        <v>0.25233581101048902</v>
      </c>
      <c r="AD10" s="17"/>
      <c r="AE10" s="17">
        <v>0.38705992709589299</v>
      </c>
      <c r="AF10" s="17">
        <v>0.25838456201137699</v>
      </c>
    </row>
    <row r="11" spans="2:32" x14ac:dyDescent="0.5">
      <c r="B11" s="18" t="s">
        <v>328</v>
      </c>
      <c r="C11" s="17">
        <v>0.24736719798427401</v>
      </c>
      <c r="D11" s="17">
        <v>0.224590785602436</v>
      </c>
      <c r="E11" s="17">
        <v>0.27458404251755503</v>
      </c>
      <c r="F11" s="17"/>
      <c r="G11" s="17">
        <v>0.19930710394871501</v>
      </c>
      <c r="H11" s="17">
        <v>0.24183285912455399</v>
      </c>
      <c r="I11" s="17">
        <v>0.21491678785322799</v>
      </c>
      <c r="J11" s="17">
        <v>0.244669233241087</v>
      </c>
      <c r="K11" s="17">
        <v>0.31074149546824298</v>
      </c>
      <c r="L11" s="17">
        <v>0.20285438516197499</v>
      </c>
      <c r="M11" s="17"/>
      <c r="N11" s="17">
        <v>0.185376667212171</v>
      </c>
      <c r="O11" s="17">
        <v>0.25052947913849599</v>
      </c>
      <c r="P11" s="17">
        <v>0.40278153027075497</v>
      </c>
      <c r="Q11" s="17">
        <v>0.359068540400242</v>
      </c>
      <c r="R11" s="17">
        <v>0.52491521326342205</v>
      </c>
      <c r="S11" s="17">
        <v>0.175416962164402</v>
      </c>
      <c r="T11" s="17">
        <v>0.21965930161743399</v>
      </c>
      <c r="U11" s="17">
        <v>0.31057716444782901</v>
      </c>
      <c r="V11" s="17">
        <v>0.35671125132530501</v>
      </c>
      <c r="W11" s="17">
        <v>0.19845491763784001</v>
      </c>
      <c r="X11" s="17">
        <v>0.207738879439228</v>
      </c>
      <c r="Y11" s="17">
        <v>0.54894808376745197</v>
      </c>
      <c r="Z11" s="17">
        <v>0.12691547455254701</v>
      </c>
      <c r="AA11" s="17">
        <v>0.26429260352766198</v>
      </c>
      <c r="AB11" s="17">
        <v>0.40520417179942497</v>
      </c>
      <c r="AC11" s="17">
        <v>0.148038988670042</v>
      </c>
      <c r="AD11" s="17"/>
      <c r="AE11" s="17">
        <v>0.19548482372791401</v>
      </c>
      <c r="AF11" s="17">
        <v>0.27987017098080502</v>
      </c>
    </row>
    <row r="12" spans="2:32" x14ac:dyDescent="0.5">
      <c r="B12" s="18" t="s">
        <v>329</v>
      </c>
      <c r="C12" s="17">
        <v>0.286040630589321</v>
      </c>
      <c r="D12" s="17">
        <v>0.24006077980540599</v>
      </c>
      <c r="E12" s="17">
        <v>0.335940942098643</v>
      </c>
      <c r="F12" s="17"/>
      <c r="G12" s="17">
        <v>0.23679069744213699</v>
      </c>
      <c r="H12" s="17">
        <v>0.29477571998970498</v>
      </c>
      <c r="I12" s="17">
        <v>0.26264756262211503</v>
      </c>
      <c r="J12" s="17">
        <v>0.27455416966268997</v>
      </c>
      <c r="K12" s="17">
        <v>0.31419041115902802</v>
      </c>
      <c r="L12" s="17">
        <v>0.33072225892061602</v>
      </c>
      <c r="M12" s="17"/>
      <c r="N12" s="17">
        <v>0.24710653932722501</v>
      </c>
      <c r="O12" s="17">
        <v>0.27241008938979899</v>
      </c>
      <c r="P12" s="17">
        <v>0.24816534718852801</v>
      </c>
      <c r="Q12" s="17">
        <v>0.294302485750909</v>
      </c>
      <c r="R12" s="17">
        <v>0.209986540864393</v>
      </c>
      <c r="S12" s="17">
        <v>0.34884101819918101</v>
      </c>
      <c r="T12" s="17">
        <v>0.328611411859205</v>
      </c>
      <c r="U12" s="17">
        <v>0.35319975622190097</v>
      </c>
      <c r="V12" s="17">
        <v>0.26785521267526502</v>
      </c>
      <c r="W12" s="17">
        <v>0.26129902369476499</v>
      </c>
      <c r="X12" s="17">
        <v>0.47492040855369599</v>
      </c>
      <c r="Y12" s="17">
        <v>0.128977586434013</v>
      </c>
      <c r="Z12" s="17">
        <v>0.46262512571181602</v>
      </c>
      <c r="AA12" s="17">
        <v>0.25508766750221201</v>
      </c>
      <c r="AB12" s="17">
        <v>0.175956552657766</v>
      </c>
      <c r="AC12" s="17">
        <v>0.39466389907260102</v>
      </c>
      <c r="AD12" s="17"/>
      <c r="AE12" s="17">
        <v>0.20156609104898501</v>
      </c>
      <c r="AF12" s="17">
        <v>0.33896175682782098</v>
      </c>
    </row>
    <row r="13" spans="2:32" x14ac:dyDescent="0.5">
      <c r="B13" s="18" t="s">
        <v>330</v>
      </c>
      <c r="C13" s="19">
        <v>1.3638978873569199E-2</v>
      </c>
      <c r="D13" s="19">
        <v>1.40047292640035E-2</v>
      </c>
      <c r="E13" s="19">
        <v>1.3330614645824501E-2</v>
      </c>
      <c r="F13" s="19"/>
      <c r="G13" s="19">
        <v>3.2588584018178102E-2</v>
      </c>
      <c r="H13" s="19">
        <v>0</v>
      </c>
      <c r="I13" s="19">
        <v>2.3518068290808599E-2</v>
      </c>
      <c r="J13" s="19">
        <v>1.26711581439606E-2</v>
      </c>
      <c r="K13" s="19">
        <v>1.65997816225836E-2</v>
      </c>
      <c r="L13" s="19">
        <v>0</v>
      </c>
      <c r="M13" s="19"/>
      <c r="N13" s="19">
        <v>0</v>
      </c>
      <c r="O13" s="19">
        <v>0</v>
      </c>
      <c r="P13" s="19">
        <v>0</v>
      </c>
      <c r="Q13" s="19">
        <v>0</v>
      </c>
      <c r="R13" s="19">
        <v>0</v>
      </c>
      <c r="S13" s="19">
        <v>0</v>
      </c>
      <c r="T13" s="19">
        <v>5.21364199227261E-2</v>
      </c>
      <c r="U13" s="19">
        <v>0.21728054559921001</v>
      </c>
      <c r="V13" s="19">
        <v>2.24783253835052E-2</v>
      </c>
      <c r="W13" s="19">
        <v>8.3173247147321494E-3</v>
      </c>
      <c r="X13" s="19">
        <v>3.1746658636925697E-2</v>
      </c>
      <c r="Y13" s="19">
        <v>0</v>
      </c>
      <c r="Z13" s="19">
        <v>0</v>
      </c>
      <c r="AA13" s="19">
        <v>4.8008550585048999E-2</v>
      </c>
      <c r="AB13" s="19">
        <v>0</v>
      </c>
      <c r="AC13" s="19">
        <v>0</v>
      </c>
      <c r="AD13" s="19"/>
      <c r="AE13" s="19">
        <v>4.7228459878877896E-3</v>
      </c>
      <c r="AF13" s="19">
        <v>1.9224706793128599E-2</v>
      </c>
    </row>
    <row r="14" spans="2:32" x14ac:dyDescent="0.5">
      <c r="B14" s="16" t="s">
        <v>541</v>
      </c>
    </row>
    <row r="15" spans="2:32" x14ac:dyDescent="0.5">
      <c r="B15" t="s">
        <v>58</v>
      </c>
    </row>
    <row r="16" spans="2:32" x14ac:dyDescent="0.5">
      <c r="B16" t="s">
        <v>59</v>
      </c>
    </row>
    <row r="18" spans="2:2" x14ac:dyDescent="0.5">
      <c r="B18"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AF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337</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536</v>
      </c>
      <c r="D7" s="10">
        <v>279</v>
      </c>
      <c r="E7" s="10">
        <v>255</v>
      </c>
      <c r="F7" s="10"/>
      <c r="G7" s="10">
        <v>27</v>
      </c>
      <c r="H7" s="10">
        <v>100</v>
      </c>
      <c r="I7" s="10">
        <v>118</v>
      </c>
      <c r="J7" s="10">
        <v>136</v>
      </c>
      <c r="K7" s="10">
        <v>124</v>
      </c>
      <c r="L7" s="10">
        <v>31</v>
      </c>
      <c r="M7" s="10"/>
      <c r="N7" s="10">
        <v>70</v>
      </c>
      <c r="O7" s="10">
        <v>95</v>
      </c>
      <c r="P7" s="10">
        <v>24</v>
      </c>
      <c r="Q7" s="10">
        <v>14</v>
      </c>
      <c r="R7" s="10">
        <v>4</v>
      </c>
      <c r="S7" s="10">
        <v>17</v>
      </c>
      <c r="T7" s="10">
        <v>40</v>
      </c>
      <c r="U7" s="10">
        <v>9</v>
      </c>
      <c r="V7" s="10">
        <v>39</v>
      </c>
      <c r="W7" s="10">
        <v>117</v>
      </c>
      <c r="X7" s="10">
        <v>27</v>
      </c>
      <c r="Y7" s="10">
        <v>7</v>
      </c>
      <c r="Z7" s="10">
        <v>24</v>
      </c>
      <c r="AA7" s="10">
        <v>19</v>
      </c>
      <c r="AB7" s="10">
        <v>16</v>
      </c>
      <c r="AC7" s="10">
        <v>14</v>
      </c>
      <c r="AD7" s="10"/>
      <c r="AE7" s="10">
        <v>194</v>
      </c>
      <c r="AF7" s="10">
        <v>342</v>
      </c>
    </row>
    <row r="8" spans="2:32" ht="30" customHeight="1" x14ac:dyDescent="0.5">
      <c r="B8" s="11" t="s">
        <v>20</v>
      </c>
      <c r="C8" s="11">
        <v>549</v>
      </c>
      <c r="D8" s="11">
        <v>288</v>
      </c>
      <c r="E8" s="11">
        <v>259</v>
      </c>
      <c r="F8" s="11"/>
      <c r="G8" s="11">
        <v>29</v>
      </c>
      <c r="H8" s="11">
        <v>117</v>
      </c>
      <c r="I8" s="11">
        <v>123</v>
      </c>
      <c r="J8" s="11">
        <v>128</v>
      </c>
      <c r="K8" s="11">
        <v>122</v>
      </c>
      <c r="L8" s="11">
        <v>30</v>
      </c>
      <c r="M8" s="11"/>
      <c r="N8" s="11">
        <v>76</v>
      </c>
      <c r="O8" s="11">
        <v>95</v>
      </c>
      <c r="P8" s="11">
        <v>21</v>
      </c>
      <c r="Q8" s="11">
        <v>13</v>
      </c>
      <c r="R8" s="11">
        <v>3</v>
      </c>
      <c r="S8" s="11">
        <v>14</v>
      </c>
      <c r="T8" s="11">
        <v>37</v>
      </c>
      <c r="U8" s="11">
        <v>8</v>
      </c>
      <c r="V8" s="11">
        <v>53</v>
      </c>
      <c r="W8" s="11">
        <v>124</v>
      </c>
      <c r="X8" s="11">
        <v>26</v>
      </c>
      <c r="Y8" s="11">
        <v>6</v>
      </c>
      <c r="Z8" s="11">
        <v>21</v>
      </c>
      <c r="AA8" s="11">
        <v>17</v>
      </c>
      <c r="AB8" s="11">
        <v>21</v>
      </c>
      <c r="AC8" s="11">
        <v>13</v>
      </c>
      <c r="AD8" s="11"/>
      <c r="AE8" s="11">
        <v>211</v>
      </c>
      <c r="AF8" s="11">
        <v>337</v>
      </c>
    </row>
    <row r="9" spans="2:32" ht="28.7" x14ac:dyDescent="0.5">
      <c r="B9" s="18" t="s">
        <v>327</v>
      </c>
      <c r="C9" s="17">
        <v>0.48299690514112797</v>
      </c>
      <c r="D9" s="17">
        <v>0.47198569402635698</v>
      </c>
      <c r="E9" s="17">
        <v>0.49498778968044099</v>
      </c>
      <c r="F9" s="17"/>
      <c r="G9" s="17">
        <v>0.292509490096237</v>
      </c>
      <c r="H9" s="17">
        <v>0.51776053524139598</v>
      </c>
      <c r="I9" s="17">
        <v>0.42457594169797802</v>
      </c>
      <c r="J9" s="17">
        <v>0.50577441581850502</v>
      </c>
      <c r="K9" s="17">
        <v>0.50125872512570702</v>
      </c>
      <c r="L9" s="17">
        <v>0.60106062734701005</v>
      </c>
      <c r="M9" s="17"/>
      <c r="N9" s="17">
        <v>0.53360761653183597</v>
      </c>
      <c r="O9" s="17">
        <v>0.52671978598078495</v>
      </c>
      <c r="P9" s="17">
        <v>0.46399638309563002</v>
      </c>
      <c r="Q9" s="17">
        <v>0.287891281404069</v>
      </c>
      <c r="R9" s="17">
        <v>0.53019649174437</v>
      </c>
      <c r="S9" s="17">
        <v>0.76715022632476204</v>
      </c>
      <c r="T9" s="17">
        <v>0.52642164770067901</v>
      </c>
      <c r="U9" s="17">
        <v>0.33401666976670702</v>
      </c>
      <c r="V9" s="17">
        <v>0.29606272526063498</v>
      </c>
      <c r="W9" s="17">
        <v>0.43972027396378699</v>
      </c>
      <c r="X9" s="17">
        <v>0.49049815510744099</v>
      </c>
      <c r="Y9" s="17">
        <v>0.60211971869507097</v>
      </c>
      <c r="Z9" s="17">
        <v>0.57779296622013798</v>
      </c>
      <c r="AA9" s="17">
        <v>0.58201028499677498</v>
      </c>
      <c r="AB9" s="17">
        <v>0.61402632490551101</v>
      </c>
      <c r="AC9" s="17">
        <v>0.33555986415934602</v>
      </c>
      <c r="AD9" s="17"/>
      <c r="AE9" s="17">
        <v>0.57283389551735098</v>
      </c>
      <c r="AF9" s="17">
        <v>0.42671634138242498</v>
      </c>
    </row>
    <row r="10" spans="2:32" x14ac:dyDescent="0.5">
      <c r="B10" s="18" t="s">
        <v>283</v>
      </c>
      <c r="C10" s="17">
        <v>0.32891019399307497</v>
      </c>
      <c r="D10" s="17">
        <v>0.33327887251791999</v>
      </c>
      <c r="E10" s="17">
        <v>0.326439985211326</v>
      </c>
      <c r="F10" s="17"/>
      <c r="G10" s="17">
        <v>0.42362245549629801</v>
      </c>
      <c r="H10" s="17">
        <v>0.34186748031213599</v>
      </c>
      <c r="I10" s="17">
        <v>0.38987327435779701</v>
      </c>
      <c r="J10" s="17">
        <v>0.32884375167790297</v>
      </c>
      <c r="K10" s="17">
        <v>0.24018560439189501</v>
      </c>
      <c r="L10" s="17">
        <v>0.29684181674973598</v>
      </c>
      <c r="M10" s="17"/>
      <c r="N10" s="17">
        <v>0.35461170720629398</v>
      </c>
      <c r="O10" s="17">
        <v>0.32989128815791202</v>
      </c>
      <c r="P10" s="17">
        <v>0.29033143723808302</v>
      </c>
      <c r="Q10" s="17">
        <v>0.56637640669506295</v>
      </c>
      <c r="R10" s="17">
        <v>0.259816967391237</v>
      </c>
      <c r="S10" s="17">
        <v>0</v>
      </c>
      <c r="T10" s="17">
        <v>0.22450414990866599</v>
      </c>
      <c r="U10" s="17">
        <v>0.312526534031971</v>
      </c>
      <c r="V10" s="17">
        <v>0.46335580608528498</v>
      </c>
      <c r="W10" s="17">
        <v>0.33123732084392898</v>
      </c>
      <c r="X10" s="17">
        <v>0.29737575759587198</v>
      </c>
      <c r="Y10" s="17">
        <v>0.13992510843690301</v>
      </c>
      <c r="Z10" s="17">
        <v>0.28671353624489498</v>
      </c>
      <c r="AA10" s="17">
        <v>0.25485381067291901</v>
      </c>
      <c r="AB10" s="17">
        <v>0.270480440104297</v>
      </c>
      <c r="AC10" s="17">
        <v>0.53205365909435198</v>
      </c>
      <c r="AD10" s="17"/>
      <c r="AE10" s="17">
        <v>0.31170480421033597</v>
      </c>
      <c r="AF10" s="17">
        <v>0.33968892814930202</v>
      </c>
    </row>
    <row r="11" spans="2:32" x14ac:dyDescent="0.5">
      <c r="B11" s="18" t="s">
        <v>328</v>
      </c>
      <c r="C11" s="17">
        <v>8.7907377482740606E-2</v>
      </c>
      <c r="D11" s="17">
        <v>9.5057486776098904E-2</v>
      </c>
      <c r="E11" s="17">
        <v>8.0573124943354807E-2</v>
      </c>
      <c r="F11" s="17"/>
      <c r="G11" s="17">
        <v>0.15357375124702</v>
      </c>
      <c r="H11" s="17">
        <v>3.9272261249921503E-2</v>
      </c>
      <c r="I11" s="17">
        <v>0.117706230122021</v>
      </c>
      <c r="J11" s="17">
        <v>6.4825621809388806E-2</v>
      </c>
      <c r="K11" s="17">
        <v>0.10963533189991199</v>
      </c>
      <c r="L11" s="17">
        <v>0.10209755590325401</v>
      </c>
      <c r="M11" s="17"/>
      <c r="N11" s="17">
        <v>4.5026276835283E-2</v>
      </c>
      <c r="O11" s="17">
        <v>9.1484489893471604E-2</v>
      </c>
      <c r="P11" s="17">
        <v>0.20374010235177101</v>
      </c>
      <c r="Q11" s="17">
        <v>0</v>
      </c>
      <c r="R11" s="17">
        <v>0</v>
      </c>
      <c r="S11" s="17">
        <v>5.5314390056614697E-2</v>
      </c>
      <c r="T11" s="17">
        <v>0.123309823426263</v>
      </c>
      <c r="U11" s="17">
        <v>0.10737447089025901</v>
      </c>
      <c r="V11" s="17">
        <v>0.11830277419410699</v>
      </c>
      <c r="W11" s="17">
        <v>9.2460878906776206E-2</v>
      </c>
      <c r="X11" s="17">
        <v>3.8815251578599601E-2</v>
      </c>
      <c r="Y11" s="17">
        <v>0.257955172868025</v>
      </c>
      <c r="Z11" s="17">
        <v>0</v>
      </c>
      <c r="AA11" s="17">
        <v>0.115127353745257</v>
      </c>
      <c r="AB11" s="17">
        <v>0.115493234990192</v>
      </c>
      <c r="AC11" s="17">
        <v>6.9415492528851902E-2</v>
      </c>
      <c r="AD11" s="17"/>
      <c r="AE11" s="17">
        <v>7.0037829975659396E-2</v>
      </c>
      <c r="AF11" s="17">
        <v>9.9102189370357294E-2</v>
      </c>
    </row>
    <row r="12" spans="2:32" x14ac:dyDescent="0.5">
      <c r="B12" s="18" t="s">
        <v>329</v>
      </c>
      <c r="C12" s="17">
        <v>9.20965061079905E-2</v>
      </c>
      <c r="D12" s="17">
        <v>9.3258480205617805E-2</v>
      </c>
      <c r="E12" s="17">
        <v>8.7988431627580299E-2</v>
      </c>
      <c r="F12" s="17"/>
      <c r="G12" s="17">
        <v>9.7705719142266098E-2</v>
      </c>
      <c r="H12" s="17">
        <v>0.101099723196546</v>
      </c>
      <c r="I12" s="17">
        <v>5.9455277793182403E-2</v>
      </c>
      <c r="J12" s="17">
        <v>8.7885052550243106E-2</v>
      </c>
      <c r="K12" s="17">
        <v>0.142091263627006</v>
      </c>
      <c r="L12" s="17">
        <v>0</v>
      </c>
      <c r="M12" s="17"/>
      <c r="N12" s="17">
        <v>6.6754399426587799E-2</v>
      </c>
      <c r="O12" s="17">
        <v>5.1904435967832202E-2</v>
      </c>
      <c r="P12" s="17">
        <v>4.1932077314516099E-2</v>
      </c>
      <c r="Q12" s="17">
        <v>0.14573231190086799</v>
      </c>
      <c r="R12" s="17">
        <v>0.209986540864393</v>
      </c>
      <c r="S12" s="17">
        <v>0.177535383618624</v>
      </c>
      <c r="T12" s="17">
        <v>0.100296191555409</v>
      </c>
      <c r="U12" s="17">
        <v>0.13918184767151101</v>
      </c>
      <c r="V12" s="17">
        <v>0.122278694459974</v>
      </c>
      <c r="W12" s="17">
        <v>0.128264201570776</v>
      </c>
      <c r="X12" s="17">
        <v>0.14156417708116201</v>
      </c>
      <c r="Y12" s="17">
        <v>0</v>
      </c>
      <c r="Z12" s="17">
        <v>0.13549349753496701</v>
      </c>
      <c r="AA12" s="17">
        <v>0</v>
      </c>
      <c r="AB12" s="17">
        <v>0</v>
      </c>
      <c r="AC12" s="17">
        <v>6.2970984217449594E-2</v>
      </c>
      <c r="AD12" s="17"/>
      <c r="AE12" s="17">
        <v>4.5423470296653501E-2</v>
      </c>
      <c r="AF12" s="17">
        <v>0.121335962558965</v>
      </c>
    </row>
    <row r="13" spans="2:32" x14ac:dyDescent="0.5">
      <c r="B13" s="18" t="s">
        <v>330</v>
      </c>
      <c r="C13" s="19">
        <v>8.08901727506596E-3</v>
      </c>
      <c r="D13" s="19">
        <v>6.4194664740062296E-3</v>
      </c>
      <c r="E13" s="19">
        <v>1.0010668537297899E-2</v>
      </c>
      <c r="F13" s="19"/>
      <c r="G13" s="19">
        <v>3.2588584018178102E-2</v>
      </c>
      <c r="H13" s="19">
        <v>0</v>
      </c>
      <c r="I13" s="19">
        <v>8.3892760290213506E-3</v>
      </c>
      <c r="J13" s="19">
        <v>1.26711581439606E-2</v>
      </c>
      <c r="K13" s="19">
        <v>6.8290749554803703E-3</v>
      </c>
      <c r="L13" s="19">
        <v>0</v>
      </c>
      <c r="M13" s="19"/>
      <c r="N13" s="19">
        <v>0</v>
      </c>
      <c r="O13" s="19">
        <v>0</v>
      </c>
      <c r="P13" s="19">
        <v>0</v>
      </c>
      <c r="Q13" s="19">
        <v>0</v>
      </c>
      <c r="R13" s="19">
        <v>0</v>
      </c>
      <c r="S13" s="19">
        <v>0</v>
      </c>
      <c r="T13" s="19">
        <v>2.5468187408982799E-2</v>
      </c>
      <c r="U13" s="19">
        <v>0.106900477639552</v>
      </c>
      <c r="V13" s="19">
        <v>0</v>
      </c>
      <c r="W13" s="19">
        <v>8.3173247147321494E-3</v>
      </c>
      <c r="X13" s="19">
        <v>3.1746658636925697E-2</v>
      </c>
      <c r="Y13" s="19">
        <v>0</v>
      </c>
      <c r="Z13" s="19">
        <v>0</v>
      </c>
      <c r="AA13" s="19">
        <v>4.8008550585048999E-2</v>
      </c>
      <c r="AB13" s="19">
        <v>0</v>
      </c>
      <c r="AC13" s="19">
        <v>0</v>
      </c>
      <c r="AD13" s="19"/>
      <c r="AE13" s="19">
        <v>0</v>
      </c>
      <c r="AF13" s="19">
        <v>1.31565785389514E-2</v>
      </c>
    </row>
    <row r="14" spans="2:32" x14ac:dyDescent="0.5">
      <c r="B14" s="16" t="s">
        <v>541</v>
      </c>
    </row>
    <row r="15" spans="2:32" x14ac:dyDescent="0.5">
      <c r="B15" t="s">
        <v>58</v>
      </c>
    </row>
    <row r="16" spans="2:32" x14ac:dyDescent="0.5">
      <c r="B16" t="s">
        <v>59</v>
      </c>
    </row>
    <row r="18" spans="2:2" x14ac:dyDescent="0.5">
      <c r="B18"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AF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338</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536</v>
      </c>
      <c r="D7" s="10">
        <v>279</v>
      </c>
      <c r="E7" s="10">
        <v>255</v>
      </c>
      <c r="F7" s="10"/>
      <c r="G7" s="10">
        <v>27</v>
      </c>
      <c r="H7" s="10">
        <v>100</v>
      </c>
      <c r="I7" s="10">
        <v>118</v>
      </c>
      <c r="J7" s="10">
        <v>136</v>
      </c>
      <c r="K7" s="10">
        <v>124</v>
      </c>
      <c r="L7" s="10">
        <v>31</v>
      </c>
      <c r="M7" s="10"/>
      <c r="N7" s="10">
        <v>70</v>
      </c>
      <c r="O7" s="10">
        <v>95</v>
      </c>
      <c r="P7" s="10">
        <v>24</v>
      </c>
      <c r="Q7" s="10">
        <v>14</v>
      </c>
      <c r="R7" s="10">
        <v>4</v>
      </c>
      <c r="S7" s="10">
        <v>17</v>
      </c>
      <c r="T7" s="10">
        <v>40</v>
      </c>
      <c r="U7" s="10">
        <v>9</v>
      </c>
      <c r="V7" s="10">
        <v>39</v>
      </c>
      <c r="W7" s="10">
        <v>117</v>
      </c>
      <c r="X7" s="10">
        <v>27</v>
      </c>
      <c r="Y7" s="10">
        <v>7</v>
      </c>
      <c r="Z7" s="10">
        <v>24</v>
      </c>
      <c r="AA7" s="10">
        <v>19</v>
      </c>
      <c r="AB7" s="10">
        <v>16</v>
      </c>
      <c r="AC7" s="10">
        <v>14</v>
      </c>
      <c r="AD7" s="10"/>
      <c r="AE7" s="10">
        <v>194</v>
      </c>
      <c r="AF7" s="10">
        <v>342</v>
      </c>
    </row>
    <row r="8" spans="2:32" ht="30" customHeight="1" x14ac:dyDescent="0.5">
      <c r="B8" s="11" t="s">
        <v>20</v>
      </c>
      <c r="C8" s="11">
        <v>549</v>
      </c>
      <c r="D8" s="11">
        <v>288</v>
      </c>
      <c r="E8" s="11">
        <v>259</v>
      </c>
      <c r="F8" s="11"/>
      <c r="G8" s="11">
        <v>29</v>
      </c>
      <c r="H8" s="11">
        <v>117</v>
      </c>
      <c r="I8" s="11">
        <v>123</v>
      </c>
      <c r="J8" s="11">
        <v>128</v>
      </c>
      <c r="K8" s="11">
        <v>122</v>
      </c>
      <c r="L8" s="11">
        <v>30</v>
      </c>
      <c r="M8" s="11"/>
      <c r="N8" s="11">
        <v>76</v>
      </c>
      <c r="O8" s="11">
        <v>95</v>
      </c>
      <c r="P8" s="11">
        <v>21</v>
      </c>
      <c r="Q8" s="11">
        <v>13</v>
      </c>
      <c r="R8" s="11">
        <v>3</v>
      </c>
      <c r="S8" s="11">
        <v>14</v>
      </c>
      <c r="T8" s="11">
        <v>37</v>
      </c>
      <c r="U8" s="11">
        <v>8</v>
      </c>
      <c r="V8" s="11">
        <v>53</v>
      </c>
      <c r="W8" s="11">
        <v>124</v>
      </c>
      <c r="X8" s="11">
        <v>26</v>
      </c>
      <c r="Y8" s="11">
        <v>6</v>
      </c>
      <c r="Z8" s="11">
        <v>21</v>
      </c>
      <c r="AA8" s="11">
        <v>17</v>
      </c>
      <c r="AB8" s="11">
        <v>21</v>
      </c>
      <c r="AC8" s="11">
        <v>13</v>
      </c>
      <c r="AD8" s="11"/>
      <c r="AE8" s="11">
        <v>211</v>
      </c>
      <c r="AF8" s="11">
        <v>337</v>
      </c>
    </row>
    <row r="9" spans="2:32" ht="28.7" x14ac:dyDescent="0.5">
      <c r="B9" s="18" t="s">
        <v>327</v>
      </c>
      <c r="C9" s="17">
        <v>0.23797387659233499</v>
      </c>
      <c r="D9" s="17">
        <v>0.28145553688234698</v>
      </c>
      <c r="E9" s="17">
        <v>0.19120493123719801</v>
      </c>
      <c r="F9" s="17"/>
      <c r="G9" s="17">
        <v>0.241555095314091</v>
      </c>
      <c r="H9" s="17">
        <v>0.19491306215054699</v>
      </c>
      <c r="I9" s="17">
        <v>0.23927875716760499</v>
      </c>
      <c r="J9" s="17">
        <v>0.26888261970903699</v>
      </c>
      <c r="K9" s="17">
        <v>0.21958430078208899</v>
      </c>
      <c r="L9" s="17">
        <v>0.339700515031779</v>
      </c>
      <c r="M9" s="17"/>
      <c r="N9" s="17">
        <v>0.28822922524688799</v>
      </c>
      <c r="O9" s="17">
        <v>0.24199321020651501</v>
      </c>
      <c r="P9" s="17">
        <v>0.342557076904907</v>
      </c>
      <c r="Q9" s="17">
        <v>6.9660553777013898E-2</v>
      </c>
      <c r="R9" s="17">
        <v>0</v>
      </c>
      <c r="S9" s="17">
        <v>0.29844543201479301</v>
      </c>
      <c r="T9" s="17">
        <v>0.23172065487705901</v>
      </c>
      <c r="U9" s="17">
        <v>0</v>
      </c>
      <c r="V9" s="17">
        <v>0.230022011971625</v>
      </c>
      <c r="W9" s="17">
        <v>0.21277428521953601</v>
      </c>
      <c r="X9" s="17">
        <v>0.14392671109237801</v>
      </c>
      <c r="Y9" s="17">
        <v>0.161037164899268</v>
      </c>
      <c r="Z9" s="17">
        <v>0.326369166780626</v>
      </c>
      <c r="AA9" s="17">
        <v>0.38574666269546798</v>
      </c>
      <c r="AB9" s="17">
        <v>0.29862413265805599</v>
      </c>
      <c r="AC9" s="17">
        <v>0.12790413979378901</v>
      </c>
      <c r="AD9" s="17"/>
      <c r="AE9" s="17">
        <v>0.32600993346852303</v>
      </c>
      <c r="AF9" s="17">
        <v>0.18282155134929701</v>
      </c>
    </row>
    <row r="10" spans="2:32" x14ac:dyDescent="0.5">
      <c r="B10" s="18" t="s">
        <v>283</v>
      </c>
      <c r="C10" s="17">
        <v>0.28716707777571399</v>
      </c>
      <c r="D10" s="17">
        <v>0.28633849479556001</v>
      </c>
      <c r="E10" s="17">
        <v>0.29018987396082502</v>
      </c>
      <c r="F10" s="17"/>
      <c r="G10" s="17">
        <v>0.33639137012209802</v>
      </c>
      <c r="H10" s="17">
        <v>0.33596016563446102</v>
      </c>
      <c r="I10" s="17">
        <v>0.257499874945473</v>
      </c>
      <c r="J10" s="17">
        <v>0.29555254187874302</v>
      </c>
      <c r="K10" s="17">
        <v>0.2408028010762</v>
      </c>
      <c r="L10" s="17">
        <v>0.32268585420374402</v>
      </c>
      <c r="M10" s="17"/>
      <c r="N10" s="17">
        <v>0.35880358213952601</v>
      </c>
      <c r="O10" s="17">
        <v>0.26181626194722202</v>
      </c>
      <c r="P10" s="17">
        <v>0.21243007632578301</v>
      </c>
      <c r="Q10" s="17">
        <v>0.27881616104656098</v>
      </c>
      <c r="R10" s="17">
        <v>0.265098245872185</v>
      </c>
      <c r="S10" s="17">
        <v>0.23612538320599999</v>
      </c>
      <c r="T10" s="17">
        <v>0.21507975576240601</v>
      </c>
      <c r="U10" s="17">
        <v>0.20214646607231301</v>
      </c>
      <c r="V10" s="17">
        <v>0.177132632270079</v>
      </c>
      <c r="W10" s="17">
        <v>0.34013331559523202</v>
      </c>
      <c r="X10" s="17">
        <v>0.38980179126804299</v>
      </c>
      <c r="Y10" s="17">
        <v>0.30321443588781</v>
      </c>
      <c r="Z10" s="17">
        <v>0.30158701043125902</v>
      </c>
      <c r="AA10" s="17">
        <v>0.31523529392601302</v>
      </c>
      <c r="AB10" s="17">
        <v>0.11788698728753801</v>
      </c>
      <c r="AC10" s="17">
        <v>0.44613016040643899</v>
      </c>
      <c r="AD10" s="17"/>
      <c r="AE10" s="17">
        <v>0.300496682273862</v>
      </c>
      <c r="AF10" s="17">
        <v>0.278816423410573</v>
      </c>
    </row>
    <row r="11" spans="2:32" x14ac:dyDescent="0.5">
      <c r="B11" s="18" t="s">
        <v>328</v>
      </c>
      <c r="C11" s="17">
        <v>0.22018000967515899</v>
      </c>
      <c r="D11" s="17">
        <v>0.21996465402260601</v>
      </c>
      <c r="E11" s="17">
        <v>0.21820659802755801</v>
      </c>
      <c r="F11" s="17"/>
      <c r="G11" s="17">
        <v>0.19288702798013899</v>
      </c>
      <c r="H11" s="17">
        <v>0.26127728421947</v>
      </c>
      <c r="I11" s="17">
        <v>0.269798162352199</v>
      </c>
      <c r="J11" s="17">
        <v>0.16633231092648201</v>
      </c>
      <c r="K11" s="17">
        <v>0.21099851679911899</v>
      </c>
      <c r="L11" s="17">
        <v>0.15093053981049301</v>
      </c>
      <c r="M11" s="17"/>
      <c r="N11" s="17">
        <v>0.18429006367637099</v>
      </c>
      <c r="O11" s="17">
        <v>0.24925682410496799</v>
      </c>
      <c r="P11" s="17">
        <v>0.12306290630177</v>
      </c>
      <c r="Q11" s="17">
        <v>0.215722408287322</v>
      </c>
      <c r="R11" s="17">
        <v>0.265098245872185</v>
      </c>
      <c r="S11" s="17">
        <v>0.177265021047354</v>
      </c>
      <c r="T11" s="17">
        <v>0.27660290423638101</v>
      </c>
      <c r="U11" s="17">
        <v>0.44512777095649397</v>
      </c>
      <c r="V11" s="17">
        <v>0.36615953990476102</v>
      </c>
      <c r="W11" s="17">
        <v>0.153046184002647</v>
      </c>
      <c r="X11" s="17">
        <v>0.18445146538177601</v>
      </c>
      <c r="Y11" s="17">
        <v>0.257955172868025</v>
      </c>
      <c r="Z11" s="17">
        <v>8.4728933902978504E-2</v>
      </c>
      <c r="AA11" s="17">
        <v>0.15449595049677201</v>
      </c>
      <c r="AB11" s="17">
        <v>0.44809089277224801</v>
      </c>
      <c r="AC11" s="17">
        <v>0.15585846032358</v>
      </c>
      <c r="AD11" s="17"/>
      <c r="AE11" s="17">
        <v>0.20497713433022999</v>
      </c>
      <c r="AF11" s="17">
        <v>0.22970422004310101</v>
      </c>
    </row>
    <row r="12" spans="2:32" x14ac:dyDescent="0.5">
      <c r="B12" s="18" t="s">
        <v>329</v>
      </c>
      <c r="C12" s="17">
        <v>0.248327273930981</v>
      </c>
      <c r="D12" s="17">
        <v>0.20582184782548199</v>
      </c>
      <c r="E12" s="17">
        <v>0.29407595084954002</v>
      </c>
      <c r="F12" s="17"/>
      <c r="G12" s="17">
        <v>0.22916650658367199</v>
      </c>
      <c r="H12" s="17">
        <v>0.207849487995522</v>
      </c>
      <c r="I12" s="17">
        <v>0.225033929505701</v>
      </c>
      <c r="J12" s="17">
        <v>0.25656136934177698</v>
      </c>
      <c r="K12" s="17">
        <v>0.321785306387111</v>
      </c>
      <c r="L12" s="17">
        <v>0.186683090953984</v>
      </c>
      <c r="M12" s="17"/>
      <c r="N12" s="17">
        <v>0.16867712893721501</v>
      </c>
      <c r="O12" s="17">
        <v>0.246933703741294</v>
      </c>
      <c r="P12" s="17">
        <v>0.321949940467539</v>
      </c>
      <c r="Q12" s="17">
        <v>0.43580087688910302</v>
      </c>
      <c r="R12" s="17">
        <v>0.46980350825563</v>
      </c>
      <c r="S12" s="17">
        <v>0.288164163731853</v>
      </c>
      <c r="T12" s="17">
        <v>0.27659668512415397</v>
      </c>
      <c r="U12" s="17">
        <v>0.245825285331641</v>
      </c>
      <c r="V12" s="17">
        <v>0.22668581585353501</v>
      </c>
      <c r="W12" s="17">
        <v>0.28572889046785299</v>
      </c>
      <c r="X12" s="17">
        <v>0.250073373620878</v>
      </c>
      <c r="Y12" s="17">
        <v>0.277793226344897</v>
      </c>
      <c r="Z12" s="17">
        <v>0.28731488888513701</v>
      </c>
      <c r="AA12" s="17">
        <v>9.6513542296697993E-2</v>
      </c>
      <c r="AB12" s="17">
        <v>0.13539798728215799</v>
      </c>
      <c r="AC12" s="17">
        <v>0.27010723947619197</v>
      </c>
      <c r="AD12" s="17"/>
      <c r="AE12" s="17">
        <v>0.16851624992738501</v>
      </c>
      <c r="AF12" s="17">
        <v>0.29832682763676299</v>
      </c>
    </row>
    <row r="13" spans="2:32" x14ac:dyDescent="0.5">
      <c r="B13" s="18" t="s">
        <v>330</v>
      </c>
      <c r="C13" s="19">
        <v>6.3517620258110403E-3</v>
      </c>
      <c r="D13" s="19">
        <v>6.4194664740062296E-3</v>
      </c>
      <c r="E13" s="19">
        <v>6.3226459248791403E-3</v>
      </c>
      <c r="F13" s="19"/>
      <c r="G13" s="19">
        <v>0</v>
      </c>
      <c r="H13" s="19">
        <v>0</v>
      </c>
      <c r="I13" s="19">
        <v>8.3892760290213506E-3</v>
      </c>
      <c r="J13" s="19">
        <v>1.26711581439606E-2</v>
      </c>
      <c r="K13" s="19">
        <v>6.8290749554803703E-3</v>
      </c>
      <c r="L13" s="19">
        <v>0</v>
      </c>
      <c r="M13" s="19"/>
      <c r="N13" s="19">
        <v>0</v>
      </c>
      <c r="O13" s="19">
        <v>0</v>
      </c>
      <c r="P13" s="19">
        <v>0</v>
      </c>
      <c r="Q13" s="19">
        <v>0</v>
      </c>
      <c r="R13" s="19">
        <v>0</v>
      </c>
      <c r="S13" s="19">
        <v>0</v>
      </c>
      <c r="T13" s="19">
        <v>0</v>
      </c>
      <c r="U13" s="19">
        <v>0.106900477639552</v>
      </c>
      <c r="V13" s="19">
        <v>0</v>
      </c>
      <c r="W13" s="19">
        <v>8.3173247147321494E-3</v>
      </c>
      <c r="X13" s="19">
        <v>3.1746658636925697E-2</v>
      </c>
      <c r="Y13" s="19">
        <v>0</v>
      </c>
      <c r="Z13" s="19">
        <v>0</v>
      </c>
      <c r="AA13" s="19">
        <v>4.8008550585048999E-2</v>
      </c>
      <c r="AB13" s="19">
        <v>0</v>
      </c>
      <c r="AC13" s="19">
        <v>0</v>
      </c>
      <c r="AD13" s="19"/>
      <c r="AE13" s="19">
        <v>0</v>
      </c>
      <c r="AF13" s="19">
        <v>1.03309775602662E-2</v>
      </c>
    </row>
    <row r="14" spans="2:32" x14ac:dyDescent="0.5">
      <c r="B14" s="16" t="s">
        <v>541</v>
      </c>
    </row>
    <row r="15" spans="2:32" x14ac:dyDescent="0.5">
      <c r="B15" t="s">
        <v>58</v>
      </c>
    </row>
    <row r="16" spans="2:32" x14ac:dyDescent="0.5">
      <c r="B16" t="s">
        <v>59</v>
      </c>
    </row>
    <row r="18" spans="2:2" x14ac:dyDescent="0.5">
      <c r="B18"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AF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339</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536</v>
      </c>
      <c r="D7" s="10">
        <v>279</v>
      </c>
      <c r="E7" s="10">
        <v>255</v>
      </c>
      <c r="F7" s="10"/>
      <c r="G7" s="10">
        <v>27</v>
      </c>
      <c r="H7" s="10">
        <v>100</v>
      </c>
      <c r="I7" s="10">
        <v>118</v>
      </c>
      <c r="J7" s="10">
        <v>136</v>
      </c>
      <c r="K7" s="10">
        <v>124</v>
      </c>
      <c r="L7" s="10">
        <v>31</v>
      </c>
      <c r="M7" s="10"/>
      <c r="N7" s="10">
        <v>70</v>
      </c>
      <c r="O7" s="10">
        <v>95</v>
      </c>
      <c r="P7" s="10">
        <v>24</v>
      </c>
      <c r="Q7" s="10">
        <v>14</v>
      </c>
      <c r="R7" s="10">
        <v>4</v>
      </c>
      <c r="S7" s="10">
        <v>17</v>
      </c>
      <c r="T7" s="10">
        <v>40</v>
      </c>
      <c r="U7" s="10">
        <v>9</v>
      </c>
      <c r="V7" s="10">
        <v>39</v>
      </c>
      <c r="W7" s="10">
        <v>117</v>
      </c>
      <c r="X7" s="10">
        <v>27</v>
      </c>
      <c r="Y7" s="10">
        <v>7</v>
      </c>
      <c r="Z7" s="10">
        <v>24</v>
      </c>
      <c r="AA7" s="10">
        <v>19</v>
      </c>
      <c r="AB7" s="10">
        <v>16</v>
      </c>
      <c r="AC7" s="10">
        <v>14</v>
      </c>
      <c r="AD7" s="10"/>
      <c r="AE7" s="10">
        <v>194</v>
      </c>
      <c r="AF7" s="10">
        <v>342</v>
      </c>
    </row>
    <row r="8" spans="2:32" ht="30" customHeight="1" x14ac:dyDescent="0.5">
      <c r="B8" s="11" t="s">
        <v>20</v>
      </c>
      <c r="C8" s="11">
        <v>549</v>
      </c>
      <c r="D8" s="11">
        <v>288</v>
      </c>
      <c r="E8" s="11">
        <v>259</v>
      </c>
      <c r="F8" s="11"/>
      <c r="G8" s="11">
        <v>29</v>
      </c>
      <c r="H8" s="11">
        <v>117</v>
      </c>
      <c r="I8" s="11">
        <v>123</v>
      </c>
      <c r="J8" s="11">
        <v>128</v>
      </c>
      <c r="K8" s="11">
        <v>122</v>
      </c>
      <c r="L8" s="11">
        <v>30</v>
      </c>
      <c r="M8" s="11"/>
      <c r="N8" s="11">
        <v>76</v>
      </c>
      <c r="O8" s="11">
        <v>95</v>
      </c>
      <c r="P8" s="11">
        <v>21</v>
      </c>
      <c r="Q8" s="11">
        <v>13</v>
      </c>
      <c r="R8" s="11">
        <v>3</v>
      </c>
      <c r="S8" s="11">
        <v>14</v>
      </c>
      <c r="T8" s="11">
        <v>37</v>
      </c>
      <c r="U8" s="11">
        <v>8</v>
      </c>
      <c r="V8" s="11">
        <v>53</v>
      </c>
      <c r="W8" s="11">
        <v>124</v>
      </c>
      <c r="X8" s="11">
        <v>26</v>
      </c>
      <c r="Y8" s="11">
        <v>6</v>
      </c>
      <c r="Z8" s="11">
        <v>21</v>
      </c>
      <c r="AA8" s="11">
        <v>17</v>
      </c>
      <c r="AB8" s="11">
        <v>21</v>
      </c>
      <c r="AC8" s="11">
        <v>13</v>
      </c>
      <c r="AD8" s="11"/>
      <c r="AE8" s="11">
        <v>211</v>
      </c>
      <c r="AF8" s="11">
        <v>337</v>
      </c>
    </row>
    <row r="9" spans="2:32" ht="28.7" x14ac:dyDescent="0.5">
      <c r="B9" s="18" t="s">
        <v>327</v>
      </c>
      <c r="C9" s="17">
        <v>7.8380506857454804E-2</v>
      </c>
      <c r="D9" s="17">
        <v>0.119795572496116</v>
      </c>
      <c r="E9" s="17">
        <v>3.2750837033960402E-2</v>
      </c>
      <c r="F9" s="17"/>
      <c r="G9" s="17">
        <v>0.14933082732629099</v>
      </c>
      <c r="H9" s="17">
        <v>5.9237908158997203E-2</v>
      </c>
      <c r="I9" s="17">
        <v>0.14215195479960299</v>
      </c>
      <c r="J9" s="17">
        <v>4.6593225546092E-2</v>
      </c>
      <c r="K9" s="17">
        <v>5.5084313727607401E-2</v>
      </c>
      <c r="L9" s="17">
        <v>5.3287263026538301E-2</v>
      </c>
      <c r="M9" s="17"/>
      <c r="N9" s="17">
        <v>6.2405987983151702E-2</v>
      </c>
      <c r="O9" s="17">
        <v>7.7874586871017906E-2</v>
      </c>
      <c r="P9" s="17">
        <v>7.7524410478879896E-2</v>
      </c>
      <c r="Q9" s="17">
        <v>0.13660797796002699</v>
      </c>
      <c r="R9" s="17">
        <v>0</v>
      </c>
      <c r="S9" s="17">
        <v>6.2960050477363999E-2</v>
      </c>
      <c r="T9" s="17">
        <v>0.120082854539058</v>
      </c>
      <c r="U9" s="17">
        <v>0</v>
      </c>
      <c r="V9" s="17">
        <v>3.5388957102253003E-2</v>
      </c>
      <c r="W9" s="17">
        <v>9.5757913973174194E-2</v>
      </c>
      <c r="X9" s="17">
        <v>0</v>
      </c>
      <c r="Y9" s="17">
        <v>0</v>
      </c>
      <c r="Z9" s="17">
        <v>0.123817984404579</v>
      </c>
      <c r="AA9" s="17">
        <v>0.102558109507059</v>
      </c>
      <c r="AB9" s="17">
        <v>6.4944472723954996E-2</v>
      </c>
      <c r="AC9" s="17">
        <v>0.20496130124686701</v>
      </c>
      <c r="AD9" s="17"/>
      <c r="AE9" s="17">
        <v>0.105393271415663</v>
      </c>
      <c r="AF9" s="17">
        <v>6.1457704661495902E-2</v>
      </c>
    </row>
    <row r="10" spans="2:32" x14ac:dyDescent="0.5">
      <c r="B10" s="18" t="s">
        <v>283</v>
      </c>
      <c r="C10" s="17">
        <v>0.151533743353328</v>
      </c>
      <c r="D10" s="17">
        <v>0.187852402785847</v>
      </c>
      <c r="E10" s="17">
        <v>0.108301557936687</v>
      </c>
      <c r="F10" s="17"/>
      <c r="G10" s="17">
        <v>0.33131843719439003</v>
      </c>
      <c r="H10" s="17">
        <v>0.17739811311881101</v>
      </c>
      <c r="I10" s="17">
        <v>0.113635151731816</v>
      </c>
      <c r="J10" s="17">
        <v>0.13046666902964399</v>
      </c>
      <c r="K10" s="17">
        <v>0.102590246507841</v>
      </c>
      <c r="L10" s="17">
        <v>0.31947392048657403</v>
      </c>
      <c r="M10" s="17"/>
      <c r="N10" s="17">
        <v>0.11519785267692099</v>
      </c>
      <c r="O10" s="17">
        <v>0.18457004829290899</v>
      </c>
      <c r="P10" s="17">
        <v>0.13690979649521301</v>
      </c>
      <c r="Q10" s="17">
        <v>6.9660553777013898E-2</v>
      </c>
      <c r="R10" s="17">
        <v>0</v>
      </c>
      <c r="S10" s="17">
        <v>0.17099566051429799</v>
      </c>
      <c r="T10" s="17">
        <v>0.13026399138031999</v>
      </c>
      <c r="U10" s="17">
        <v>0</v>
      </c>
      <c r="V10" s="17">
        <v>0.22594279346302301</v>
      </c>
      <c r="W10" s="17">
        <v>0.134192221019166</v>
      </c>
      <c r="X10" s="17">
        <v>0.109533944319873</v>
      </c>
      <c r="Y10" s="17">
        <v>0.45105191623254798</v>
      </c>
      <c r="Z10" s="17">
        <v>0.19719885371351101</v>
      </c>
      <c r="AA10" s="17">
        <v>0.27648750347984202</v>
      </c>
      <c r="AB10" s="17">
        <v>6.4657782214686904E-2</v>
      </c>
      <c r="AC10" s="17">
        <v>9.9138944789599504E-2</v>
      </c>
      <c r="AD10" s="17"/>
      <c r="AE10" s="17">
        <v>0.156603523800565</v>
      </c>
      <c r="AF10" s="17">
        <v>0.148357656303791</v>
      </c>
    </row>
    <row r="11" spans="2:32" x14ac:dyDescent="0.5">
      <c r="B11" s="18" t="s">
        <v>328</v>
      </c>
      <c r="C11" s="17">
        <v>0.23807733948059001</v>
      </c>
      <c r="D11" s="17">
        <v>0.227537778266794</v>
      </c>
      <c r="E11" s="17">
        <v>0.251574934318962</v>
      </c>
      <c r="F11" s="17"/>
      <c r="G11" s="17">
        <v>0.187841072440252</v>
      </c>
      <c r="H11" s="17">
        <v>0.29415898003858398</v>
      </c>
      <c r="I11" s="17">
        <v>0.224346177219022</v>
      </c>
      <c r="J11" s="17">
        <v>0.24626064706299799</v>
      </c>
      <c r="K11" s="17">
        <v>0.204315636149455</v>
      </c>
      <c r="L11" s="17">
        <v>0.22661127818712201</v>
      </c>
      <c r="M11" s="17"/>
      <c r="N11" s="17">
        <v>0.33128913776197899</v>
      </c>
      <c r="O11" s="17">
        <v>0.23290650645678601</v>
      </c>
      <c r="P11" s="17">
        <v>9.2787663061574793E-2</v>
      </c>
      <c r="Q11" s="17">
        <v>0.35722079942551599</v>
      </c>
      <c r="R11" s="17">
        <v>0</v>
      </c>
      <c r="S11" s="17">
        <v>0.29321665407630698</v>
      </c>
      <c r="T11" s="17">
        <v>0.34596178416892798</v>
      </c>
      <c r="U11" s="17">
        <v>0.21881076633517399</v>
      </c>
      <c r="V11" s="17">
        <v>0.25117499690398198</v>
      </c>
      <c r="W11" s="17">
        <v>0.23372297234418599</v>
      </c>
      <c r="X11" s="17">
        <v>0.14421475513732299</v>
      </c>
      <c r="Y11" s="17">
        <v>0</v>
      </c>
      <c r="Z11" s="17">
        <v>0.17642620021953201</v>
      </c>
      <c r="AA11" s="17">
        <v>0.1643462119529</v>
      </c>
      <c r="AB11" s="17">
        <v>0.25833108838885399</v>
      </c>
      <c r="AC11" s="17">
        <v>0</v>
      </c>
      <c r="AD11" s="17"/>
      <c r="AE11" s="17">
        <v>0.26367793918883597</v>
      </c>
      <c r="AF11" s="17">
        <v>0.22203922224060799</v>
      </c>
    </row>
    <row r="12" spans="2:32" x14ac:dyDescent="0.5">
      <c r="B12" s="18" t="s">
        <v>329</v>
      </c>
      <c r="C12" s="17">
        <v>0.51863337718206304</v>
      </c>
      <c r="D12" s="17">
        <v>0.451683083532745</v>
      </c>
      <c r="E12" s="17">
        <v>0.59362784109759403</v>
      </c>
      <c r="F12" s="17"/>
      <c r="G12" s="17">
        <v>0.33150966303906698</v>
      </c>
      <c r="H12" s="17">
        <v>0.461295772540051</v>
      </c>
      <c r="I12" s="17">
        <v>0.50285913641341795</v>
      </c>
      <c r="J12" s="17">
        <v>0.55625878033161003</v>
      </c>
      <c r="K12" s="17">
        <v>0.62396706617656905</v>
      </c>
      <c r="L12" s="17">
        <v>0.400627538299766</v>
      </c>
      <c r="M12" s="17"/>
      <c r="N12" s="17">
        <v>0.477268390545252</v>
      </c>
      <c r="O12" s="17">
        <v>0.50464885837928697</v>
      </c>
      <c r="P12" s="17">
        <v>0.65105130113113197</v>
      </c>
      <c r="Q12" s="17">
        <v>0.43651066883744299</v>
      </c>
      <c r="R12" s="17">
        <v>1</v>
      </c>
      <c r="S12" s="17">
        <v>0.472827634932031</v>
      </c>
      <c r="T12" s="17">
        <v>0.40369136991169402</v>
      </c>
      <c r="U12" s="17">
        <v>0.55534622229421404</v>
      </c>
      <c r="V12" s="17">
        <v>0.48749325253074199</v>
      </c>
      <c r="W12" s="17">
        <v>0.519979930458213</v>
      </c>
      <c r="X12" s="17">
        <v>0.71450464190587903</v>
      </c>
      <c r="Y12" s="17">
        <v>0.54894808376745197</v>
      </c>
      <c r="Z12" s="17">
        <v>0.50255696166237795</v>
      </c>
      <c r="AA12" s="17">
        <v>0.40859962447515003</v>
      </c>
      <c r="AB12" s="17">
        <v>0.61206665667250404</v>
      </c>
      <c r="AC12" s="17">
        <v>0.69589975396353299</v>
      </c>
      <c r="AD12" s="17"/>
      <c r="AE12" s="17">
        <v>0.46579649783048599</v>
      </c>
      <c r="AF12" s="17">
        <v>0.551734323069764</v>
      </c>
    </row>
    <row r="13" spans="2:32" x14ac:dyDescent="0.5">
      <c r="B13" s="18" t="s">
        <v>330</v>
      </c>
      <c r="C13" s="19">
        <v>1.33750331265645E-2</v>
      </c>
      <c r="D13" s="19">
        <v>1.31311629184975E-2</v>
      </c>
      <c r="E13" s="19">
        <v>1.37448296127972E-2</v>
      </c>
      <c r="F13" s="19"/>
      <c r="G13" s="19">
        <v>0</v>
      </c>
      <c r="H13" s="19">
        <v>7.9092261435567707E-3</v>
      </c>
      <c r="I13" s="19">
        <v>1.70075798361412E-2</v>
      </c>
      <c r="J13" s="19">
        <v>2.0420678029656799E-2</v>
      </c>
      <c r="K13" s="19">
        <v>1.40427374385269E-2</v>
      </c>
      <c r="L13" s="19">
        <v>0</v>
      </c>
      <c r="M13" s="19"/>
      <c r="N13" s="19">
        <v>1.38386310326972E-2</v>
      </c>
      <c r="O13" s="19">
        <v>0</v>
      </c>
      <c r="P13" s="19">
        <v>4.1726828833199697E-2</v>
      </c>
      <c r="Q13" s="19">
        <v>0</v>
      </c>
      <c r="R13" s="19">
        <v>0</v>
      </c>
      <c r="S13" s="19">
        <v>0</v>
      </c>
      <c r="T13" s="19">
        <v>0</v>
      </c>
      <c r="U13" s="19">
        <v>0.225843011370612</v>
      </c>
      <c r="V13" s="19">
        <v>0</v>
      </c>
      <c r="W13" s="19">
        <v>1.6346962205261401E-2</v>
      </c>
      <c r="X13" s="19">
        <v>3.1746658636925697E-2</v>
      </c>
      <c r="Y13" s="19">
        <v>0</v>
      </c>
      <c r="Z13" s="19">
        <v>0</v>
      </c>
      <c r="AA13" s="19">
        <v>4.8008550585048999E-2</v>
      </c>
      <c r="AB13" s="19">
        <v>0</v>
      </c>
      <c r="AC13" s="19">
        <v>0</v>
      </c>
      <c r="AD13" s="19"/>
      <c r="AE13" s="19">
        <v>8.5287677644502406E-3</v>
      </c>
      <c r="AF13" s="19">
        <v>1.6411093724340901E-2</v>
      </c>
    </row>
    <row r="14" spans="2:32" x14ac:dyDescent="0.5">
      <c r="B14" s="16" t="s">
        <v>541</v>
      </c>
    </row>
    <row r="15" spans="2:32" x14ac:dyDescent="0.5">
      <c r="B15" t="s">
        <v>58</v>
      </c>
    </row>
    <row r="16" spans="2:32" x14ac:dyDescent="0.5">
      <c r="B16" t="s">
        <v>59</v>
      </c>
    </row>
    <row r="18" spans="2:2" x14ac:dyDescent="0.5">
      <c r="B18"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AF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340</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536</v>
      </c>
      <c r="D7" s="10">
        <v>279</v>
      </c>
      <c r="E7" s="10">
        <v>255</v>
      </c>
      <c r="F7" s="10"/>
      <c r="G7" s="10">
        <v>27</v>
      </c>
      <c r="H7" s="10">
        <v>100</v>
      </c>
      <c r="I7" s="10">
        <v>118</v>
      </c>
      <c r="J7" s="10">
        <v>136</v>
      </c>
      <c r="K7" s="10">
        <v>124</v>
      </c>
      <c r="L7" s="10">
        <v>31</v>
      </c>
      <c r="M7" s="10"/>
      <c r="N7" s="10">
        <v>70</v>
      </c>
      <c r="O7" s="10">
        <v>95</v>
      </c>
      <c r="P7" s="10">
        <v>24</v>
      </c>
      <c r="Q7" s="10">
        <v>14</v>
      </c>
      <c r="R7" s="10">
        <v>4</v>
      </c>
      <c r="S7" s="10">
        <v>17</v>
      </c>
      <c r="T7" s="10">
        <v>40</v>
      </c>
      <c r="U7" s="10">
        <v>9</v>
      </c>
      <c r="V7" s="10">
        <v>39</v>
      </c>
      <c r="W7" s="10">
        <v>117</v>
      </c>
      <c r="X7" s="10">
        <v>27</v>
      </c>
      <c r="Y7" s="10">
        <v>7</v>
      </c>
      <c r="Z7" s="10">
        <v>24</v>
      </c>
      <c r="AA7" s="10">
        <v>19</v>
      </c>
      <c r="AB7" s="10">
        <v>16</v>
      </c>
      <c r="AC7" s="10">
        <v>14</v>
      </c>
      <c r="AD7" s="10"/>
      <c r="AE7" s="10">
        <v>194</v>
      </c>
      <c r="AF7" s="10">
        <v>342</v>
      </c>
    </row>
    <row r="8" spans="2:32" ht="30" customHeight="1" x14ac:dyDescent="0.5">
      <c r="B8" s="11" t="s">
        <v>20</v>
      </c>
      <c r="C8" s="11">
        <v>549</v>
      </c>
      <c r="D8" s="11">
        <v>288</v>
      </c>
      <c r="E8" s="11">
        <v>259</v>
      </c>
      <c r="F8" s="11"/>
      <c r="G8" s="11">
        <v>29</v>
      </c>
      <c r="H8" s="11">
        <v>117</v>
      </c>
      <c r="I8" s="11">
        <v>123</v>
      </c>
      <c r="J8" s="11">
        <v>128</v>
      </c>
      <c r="K8" s="11">
        <v>122</v>
      </c>
      <c r="L8" s="11">
        <v>30</v>
      </c>
      <c r="M8" s="11"/>
      <c r="N8" s="11">
        <v>76</v>
      </c>
      <c r="O8" s="11">
        <v>95</v>
      </c>
      <c r="P8" s="11">
        <v>21</v>
      </c>
      <c r="Q8" s="11">
        <v>13</v>
      </c>
      <c r="R8" s="11">
        <v>3</v>
      </c>
      <c r="S8" s="11">
        <v>14</v>
      </c>
      <c r="T8" s="11">
        <v>37</v>
      </c>
      <c r="U8" s="11">
        <v>8</v>
      </c>
      <c r="V8" s="11">
        <v>53</v>
      </c>
      <c r="W8" s="11">
        <v>124</v>
      </c>
      <c r="X8" s="11">
        <v>26</v>
      </c>
      <c r="Y8" s="11">
        <v>6</v>
      </c>
      <c r="Z8" s="11">
        <v>21</v>
      </c>
      <c r="AA8" s="11">
        <v>17</v>
      </c>
      <c r="AB8" s="11">
        <v>21</v>
      </c>
      <c r="AC8" s="11">
        <v>13</v>
      </c>
      <c r="AD8" s="11"/>
      <c r="AE8" s="11">
        <v>211</v>
      </c>
      <c r="AF8" s="11">
        <v>337</v>
      </c>
    </row>
    <row r="9" spans="2:32" ht="28.7" x14ac:dyDescent="0.5">
      <c r="B9" s="18" t="s">
        <v>327</v>
      </c>
      <c r="C9" s="17">
        <v>5.7979840911251301E-2</v>
      </c>
      <c r="D9" s="17">
        <v>7.2259298040346406E-2</v>
      </c>
      <c r="E9" s="17">
        <v>4.24734349621377E-2</v>
      </c>
      <c r="F9" s="17"/>
      <c r="G9" s="17">
        <v>7.2764840856009996E-2</v>
      </c>
      <c r="H9" s="17">
        <v>8.3638958160341906E-2</v>
      </c>
      <c r="I9" s="17">
        <v>7.8923228322172495E-2</v>
      </c>
      <c r="J9" s="17">
        <v>2.7792004793768199E-2</v>
      </c>
      <c r="K9" s="17">
        <v>4.7898772436304603E-2</v>
      </c>
      <c r="L9" s="17">
        <v>2.7762785081195899E-2</v>
      </c>
      <c r="M9" s="17"/>
      <c r="N9" s="17">
        <v>2.48594024732714E-2</v>
      </c>
      <c r="O9" s="17">
        <v>7.1602374256867302E-2</v>
      </c>
      <c r="P9" s="17">
        <v>0.21243007632578301</v>
      </c>
      <c r="Q9" s="17">
        <v>0</v>
      </c>
      <c r="R9" s="17">
        <v>0</v>
      </c>
      <c r="S9" s="17">
        <v>6.2960050477363999E-2</v>
      </c>
      <c r="T9" s="17">
        <v>9.7029659177691699E-2</v>
      </c>
      <c r="U9" s="17">
        <v>0</v>
      </c>
      <c r="V9" s="17">
        <v>0</v>
      </c>
      <c r="W9" s="17">
        <v>5.8525440313725897E-2</v>
      </c>
      <c r="X9" s="17">
        <v>0</v>
      </c>
      <c r="Y9" s="17">
        <v>0.30321443588781</v>
      </c>
      <c r="Z9" s="17">
        <v>8.4900131206595897E-2</v>
      </c>
      <c r="AA9" s="17">
        <v>0.105670157802374</v>
      </c>
      <c r="AB9" s="17">
        <v>6.4657782214686904E-2</v>
      </c>
      <c r="AC9" s="17">
        <v>0</v>
      </c>
      <c r="AD9" s="17"/>
      <c r="AE9" s="17">
        <v>7.7981574201047898E-2</v>
      </c>
      <c r="AF9" s="17">
        <v>4.5449269473064401E-2</v>
      </c>
    </row>
    <row r="10" spans="2:32" x14ac:dyDescent="0.5">
      <c r="B10" s="18" t="s">
        <v>283</v>
      </c>
      <c r="C10" s="17">
        <v>0.223104804188758</v>
      </c>
      <c r="D10" s="17">
        <v>0.23850764482055101</v>
      </c>
      <c r="E10" s="17">
        <v>0.20755178534255</v>
      </c>
      <c r="F10" s="17"/>
      <c r="G10" s="17">
        <v>6.9804000096002503E-2</v>
      </c>
      <c r="H10" s="17">
        <v>0.26953857427554301</v>
      </c>
      <c r="I10" s="17">
        <v>0.270015405665117</v>
      </c>
      <c r="J10" s="17">
        <v>0.23540673434366399</v>
      </c>
      <c r="K10" s="17">
        <v>0.13184840150274801</v>
      </c>
      <c r="L10" s="17">
        <v>0.31760557527225503</v>
      </c>
      <c r="M10" s="17"/>
      <c r="N10" s="17">
        <v>0.27215987131117703</v>
      </c>
      <c r="O10" s="17">
        <v>0.23019845372839701</v>
      </c>
      <c r="P10" s="17">
        <v>0</v>
      </c>
      <c r="Q10" s="17">
        <v>0.49280045879628898</v>
      </c>
      <c r="R10" s="17">
        <v>0</v>
      </c>
      <c r="S10" s="17">
        <v>0.17099566051429799</v>
      </c>
      <c r="T10" s="17">
        <v>0.15331718674168601</v>
      </c>
      <c r="U10" s="17">
        <v>0.36850444936222898</v>
      </c>
      <c r="V10" s="17">
        <v>0.32361494388566098</v>
      </c>
      <c r="W10" s="17">
        <v>0.175221829958536</v>
      </c>
      <c r="X10" s="17">
        <v>0.21337468826927999</v>
      </c>
      <c r="Y10" s="17">
        <v>0.30096227333617098</v>
      </c>
      <c r="Z10" s="17">
        <v>0.19341164166674199</v>
      </c>
      <c r="AA10" s="17">
        <v>0.32300310916613101</v>
      </c>
      <c r="AB10" s="17">
        <v>0.11841567450820201</v>
      </c>
      <c r="AC10" s="17">
        <v>0.32313551709912097</v>
      </c>
      <c r="AD10" s="17"/>
      <c r="AE10" s="17">
        <v>0.23402181113010601</v>
      </c>
      <c r="AF10" s="17">
        <v>0.21626558013813399</v>
      </c>
    </row>
    <row r="11" spans="2:32" x14ac:dyDescent="0.5">
      <c r="B11" s="18" t="s">
        <v>328</v>
      </c>
      <c r="C11" s="17">
        <v>0.26409633114085901</v>
      </c>
      <c r="D11" s="17">
        <v>0.245601317193403</v>
      </c>
      <c r="E11" s="17">
        <v>0.28283652037797002</v>
      </c>
      <c r="F11" s="17"/>
      <c r="G11" s="17">
        <v>0.38196059389464798</v>
      </c>
      <c r="H11" s="17">
        <v>0.27364917108896603</v>
      </c>
      <c r="I11" s="17">
        <v>0.23806209977010001</v>
      </c>
      <c r="J11" s="17">
        <v>0.19748473700184499</v>
      </c>
      <c r="K11" s="17">
        <v>0.31136977205132699</v>
      </c>
      <c r="L11" s="17">
        <v>0.31151284694084203</v>
      </c>
      <c r="M11" s="17"/>
      <c r="N11" s="17">
        <v>0.320762340684068</v>
      </c>
      <c r="O11" s="17">
        <v>0.239761601696621</v>
      </c>
      <c r="P11" s="17">
        <v>0.28457169215498701</v>
      </c>
      <c r="Q11" s="17">
        <v>0.21539286567788199</v>
      </c>
      <c r="R11" s="17">
        <v>0</v>
      </c>
      <c r="S11" s="17">
        <v>0.29321665407630698</v>
      </c>
      <c r="T11" s="17">
        <v>0.34047565305397598</v>
      </c>
      <c r="U11" s="17">
        <v>0.21881076633517399</v>
      </c>
      <c r="V11" s="17">
        <v>0.23107663332272499</v>
      </c>
      <c r="W11" s="17">
        <v>0.25220845459303998</v>
      </c>
      <c r="X11" s="17">
        <v>0.26592427316591399</v>
      </c>
      <c r="Y11" s="17">
        <v>0.128977586434013</v>
      </c>
      <c r="Z11" s="17">
        <v>0.23869649719067901</v>
      </c>
      <c r="AA11" s="17">
        <v>0.22532242834475</v>
      </c>
      <c r="AB11" s="17">
        <v>0.40094593574088699</v>
      </c>
      <c r="AC11" s="17">
        <v>0.14665045671124199</v>
      </c>
      <c r="AD11" s="17"/>
      <c r="AE11" s="17">
        <v>0.24282547175601901</v>
      </c>
      <c r="AF11" s="17">
        <v>0.277421977434189</v>
      </c>
    </row>
    <row r="12" spans="2:32" x14ac:dyDescent="0.5">
      <c r="B12" s="18" t="s">
        <v>329</v>
      </c>
      <c r="C12" s="17">
        <v>0.40768273464062899</v>
      </c>
      <c r="D12" s="17">
        <v>0.41858823159705899</v>
      </c>
      <c r="E12" s="17">
        <v>0.39501094092455002</v>
      </c>
      <c r="F12" s="17"/>
      <c r="G12" s="17">
        <v>0.44331487040123901</v>
      </c>
      <c r="H12" s="17">
        <v>0.324132861105349</v>
      </c>
      <c r="I12" s="17">
        <v>0.34273471595968602</v>
      </c>
      <c r="J12" s="17">
        <v>0.489208149881315</v>
      </c>
      <c r="K12" s="17">
        <v>0.47483649099867598</v>
      </c>
      <c r="L12" s="17">
        <v>0.343118792705707</v>
      </c>
      <c r="M12" s="17"/>
      <c r="N12" s="17">
        <v>0.299681519066265</v>
      </c>
      <c r="O12" s="17">
        <v>0.436774330103741</v>
      </c>
      <c r="P12" s="17">
        <v>0.46233704468444498</v>
      </c>
      <c r="Q12" s="17">
        <v>0.22214612174881601</v>
      </c>
      <c r="R12" s="17">
        <v>0.734901754127815</v>
      </c>
      <c r="S12" s="17">
        <v>0.472827634932031</v>
      </c>
      <c r="T12" s="17">
        <v>0.40917750102664602</v>
      </c>
      <c r="U12" s="17">
        <v>0.30578430666304501</v>
      </c>
      <c r="V12" s="17">
        <v>0.41724272632818299</v>
      </c>
      <c r="W12" s="17">
        <v>0.453400142030425</v>
      </c>
      <c r="X12" s="17">
        <v>0.48895437992787999</v>
      </c>
      <c r="Y12" s="17">
        <v>0.266845704342006</v>
      </c>
      <c r="Z12" s="17">
        <v>0.439094208988136</v>
      </c>
      <c r="AA12" s="17">
        <v>0.29799575410169599</v>
      </c>
      <c r="AB12" s="17">
        <v>0.297249877000617</v>
      </c>
      <c r="AC12" s="17">
        <v>0.53021402618963798</v>
      </c>
      <c r="AD12" s="17"/>
      <c r="AE12" s="17">
        <v>0.424134141156636</v>
      </c>
      <c r="AF12" s="17">
        <v>0.39737635160768298</v>
      </c>
    </row>
    <row r="13" spans="2:32" x14ac:dyDescent="0.5">
      <c r="B13" s="18" t="s">
        <v>330</v>
      </c>
      <c r="C13" s="19">
        <v>4.7136289118502997E-2</v>
      </c>
      <c r="D13" s="19">
        <v>2.5043508348640699E-2</v>
      </c>
      <c r="E13" s="19">
        <v>7.2127318392791601E-2</v>
      </c>
      <c r="F13" s="19"/>
      <c r="G13" s="19">
        <v>3.2155694752100401E-2</v>
      </c>
      <c r="H13" s="19">
        <v>4.9040435369800302E-2</v>
      </c>
      <c r="I13" s="19">
        <v>7.0264550282924707E-2</v>
      </c>
      <c r="J13" s="19">
        <v>5.0108373979407997E-2</v>
      </c>
      <c r="K13" s="19">
        <v>3.4046563010944199E-2</v>
      </c>
      <c r="L13" s="19">
        <v>0</v>
      </c>
      <c r="M13" s="19"/>
      <c r="N13" s="19">
        <v>8.2536866465218406E-2</v>
      </c>
      <c r="O13" s="19">
        <v>2.1663240214373901E-2</v>
      </c>
      <c r="P13" s="19">
        <v>4.0661186834783897E-2</v>
      </c>
      <c r="Q13" s="19">
        <v>6.9660553777013898E-2</v>
      </c>
      <c r="R13" s="19">
        <v>0.265098245872185</v>
      </c>
      <c r="S13" s="19">
        <v>0</v>
      </c>
      <c r="T13" s="19">
        <v>0</v>
      </c>
      <c r="U13" s="19">
        <v>0.106900477639552</v>
      </c>
      <c r="V13" s="19">
        <v>2.8065696463430899E-2</v>
      </c>
      <c r="W13" s="19">
        <v>6.0644133104273898E-2</v>
      </c>
      <c r="X13" s="19">
        <v>3.1746658636925697E-2</v>
      </c>
      <c r="Y13" s="19">
        <v>0</v>
      </c>
      <c r="Z13" s="19">
        <v>4.3897520947847699E-2</v>
      </c>
      <c r="AA13" s="19">
        <v>4.8008550585048999E-2</v>
      </c>
      <c r="AB13" s="19">
        <v>0.118730730535608</v>
      </c>
      <c r="AC13" s="19">
        <v>0</v>
      </c>
      <c r="AD13" s="19"/>
      <c r="AE13" s="19">
        <v>2.1037001756191501E-2</v>
      </c>
      <c r="AF13" s="19">
        <v>6.3486821346929595E-2</v>
      </c>
    </row>
    <row r="14" spans="2:32" x14ac:dyDescent="0.5">
      <c r="B14" s="16" t="s">
        <v>541</v>
      </c>
    </row>
    <row r="15" spans="2:32" x14ac:dyDescent="0.5">
      <c r="B15" t="s">
        <v>58</v>
      </c>
    </row>
    <row r="16" spans="2:32" x14ac:dyDescent="0.5">
      <c r="B16" t="s">
        <v>59</v>
      </c>
    </row>
    <row r="18" spans="2:2" x14ac:dyDescent="0.5">
      <c r="B18"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F18"/>
  <sheetViews>
    <sheetView showGridLines="0" workbookViewId="0">
      <pane xSplit="2" topLeftCell="C1" activePane="topRight" state="frozen"/>
      <selection pane="topRight" activeCell="B12" sqref="B12"/>
    </sheetView>
  </sheetViews>
  <sheetFormatPr defaultColWidth="10.8203125" defaultRowHeight="14.35" x14ac:dyDescent="0.5"/>
  <cols>
    <col min="2" max="2" width="25.703125" customWidth="1"/>
    <col min="3" max="6" width="20.703125" customWidth="1"/>
  </cols>
  <sheetData>
    <row r="2" spans="2:6" ht="40" customHeight="1" x14ac:dyDescent="0.5">
      <c r="D2" s="30" t="s">
        <v>343</v>
      </c>
      <c r="E2" s="26"/>
      <c r="F2" s="26"/>
    </row>
    <row r="6" spans="2:6" ht="50" customHeight="1" x14ac:dyDescent="0.5">
      <c r="B6" s="20" t="s">
        <v>15</v>
      </c>
      <c r="C6" s="20" t="s">
        <v>341</v>
      </c>
      <c r="D6" s="20" t="s">
        <v>342</v>
      </c>
      <c r="E6" s="20" t="s">
        <v>322</v>
      </c>
    </row>
    <row r="7" spans="2:6" ht="28.7" x14ac:dyDescent="0.5">
      <c r="B7" s="18" t="s">
        <v>327</v>
      </c>
      <c r="C7" s="17">
        <v>0.22325935899969701</v>
      </c>
      <c r="D7" s="17">
        <v>0.17504104192325501</v>
      </c>
      <c r="E7" s="17">
        <v>0.14018895419089</v>
      </c>
    </row>
    <row r="8" spans="2:6" x14ac:dyDescent="0.5">
      <c r="B8" s="18" t="s">
        <v>283</v>
      </c>
      <c r="C8" s="17">
        <v>0.325436263103003</v>
      </c>
      <c r="D8" s="17">
        <v>0.42234308400346299</v>
      </c>
      <c r="E8" s="17">
        <v>0.29110898873283803</v>
      </c>
    </row>
    <row r="9" spans="2:6" x14ac:dyDescent="0.5">
      <c r="B9" s="18" t="s">
        <v>328</v>
      </c>
      <c r="C9" s="17">
        <v>0.22239779007097901</v>
      </c>
      <c r="D9" s="17">
        <v>0.22349085619096501</v>
      </c>
      <c r="E9" s="17">
        <v>0.26846809860948001</v>
      </c>
    </row>
    <row r="10" spans="2:6" x14ac:dyDescent="0.5">
      <c r="B10" s="18" t="s">
        <v>329</v>
      </c>
      <c r="C10" s="17">
        <v>0.218549477595505</v>
      </c>
      <c r="D10" s="17">
        <v>0.17062840871783999</v>
      </c>
      <c r="E10" s="17">
        <v>0.29173734930231499</v>
      </c>
    </row>
    <row r="11" spans="2:6" x14ac:dyDescent="0.5">
      <c r="B11" s="18" t="s">
        <v>330</v>
      </c>
      <c r="C11" s="17">
        <v>1.03571102308155E-2</v>
      </c>
      <c r="D11" s="17">
        <v>8.4966091644775102E-3</v>
      </c>
      <c r="E11" s="17">
        <v>8.4966091644775102E-3</v>
      </c>
    </row>
    <row r="12" spans="2:6" x14ac:dyDescent="0.5">
      <c r="B12" s="16" t="s">
        <v>541</v>
      </c>
      <c r="C12" s="16"/>
      <c r="D12" s="16"/>
      <c r="E12" s="16"/>
    </row>
    <row r="13" spans="2:6" x14ac:dyDescent="0.5">
      <c r="B13" t="s">
        <v>58</v>
      </c>
    </row>
    <row r="14" spans="2:6" x14ac:dyDescent="0.5">
      <c r="B14" t="s">
        <v>59</v>
      </c>
    </row>
    <row r="18" spans="2:2" x14ac:dyDescent="0.5">
      <c r="B18"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AF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344</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536</v>
      </c>
      <c r="D7" s="10">
        <v>279</v>
      </c>
      <c r="E7" s="10">
        <v>255</v>
      </c>
      <c r="F7" s="10"/>
      <c r="G7" s="10">
        <v>27</v>
      </c>
      <c r="H7" s="10">
        <v>100</v>
      </c>
      <c r="I7" s="10">
        <v>118</v>
      </c>
      <c r="J7" s="10">
        <v>136</v>
      </c>
      <c r="K7" s="10">
        <v>124</v>
      </c>
      <c r="L7" s="10">
        <v>31</v>
      </c>
      <c r="M7" s="10"/>
      <c r="N7" s="10">
        <v>70</v>
      </c>
      <c r="O7" s="10">
        <v>95</v>
      </c>
      <c r="P7" s="10">
        <v>24</v>
      </c>
      <c r="Q7" s="10">
        <v>14</v>
      </c>
      <c r="R7" s="10">
        <v>4</v>
      </c>
      <c r="S7" s="10">
        <v>17</v>
      </c>
      <c r="T7" s="10">
        <v>40</v>
      </c>
      <c r="U7" s="10">
        <v>9</v>
      </c>
      <c r="V7" s="10">
        <v>39</v>
      </c>
      <c r="W7" s="10">
        <v>117</v>
      </c>
      <c r="X7" s="10">
        <v>27</v>
      </c>
      <c r="Y7" s="10">
        <v>7</v>
      </c>
      <c r="Z7" s="10">
        <v>24</v>
      </c>
      <c r="AA7" s="10">
        <v>19</v>
      </c>
      <c r="AB7" s="10">
        <v>16</v>
      </c>
      <c r="AC7" s="10">
        <v>14</v>
      </c>
      <c r="AD7" s="10"/>
      <c r="AE7" s="10">
        <v>194</v>
      </c>
      <c r="AF7" s="10">
        <v>342</v>
      </c>
    </row>
    <row r="8" spans="2:32" ht="30" customHeight="1" x14ac:dyDescent="0.5">
      <c r="B8" s="11" t="s">
        <v>20</v>
      </c>
      <c r="C8" s="11">
        <v>549</v>
      </c>
      <c r="D8" s="11">
        <v>288</v>
      </c>
      <c r="E8" s="11">
        <v>259</v>
      </c>
      <c r="F8" s="11"/>
      <c r="G8" s="11">
        <v>29</v>
      </c>
      <c r="H8" s="11">
        <v>117</v>
      </c>
      <c r="I8" s="11">
        <v>123</v>
      </c>
      <c r="J8" s="11">
        <v>128</v>
      </c>
      <c r="K8" s="11">
        <v>122</v>
      </c>
      <c r="L8" s="11">
        <v>30</v>
      </c>
      <c r="M8" s="11"/>
      <c r="N8" s="11">
        <v>76</v>
      </c>
      <c r="O8" s="11">
        <v>95</v>
      </c>
      <c r="P8" s="11">
        <v>21</v>
      </c>
      <c r="Q8" s="11">
        <v>13</v>
      </c>
      <c r="R8" s="11">
        <v>3</v>
      </c>
      <c r="S8" s="11">
        <v>14</v>
      </c>
      <c r="T8" s="11">
        <v>37</v>
      </c>
      <c r="U8" s="11">
        <v>8</v>
      </c>
      <c r="V8" s="11">
        <v>53</v>
      </c>
      <c r="W8" s="11">
        <v>124</v>
      </c>
      <c r="X8" s="11">
        <v>26</v>
      </c>
      <c r="Y8" s="11">
        <v>6</v>
      </c>
      <c r="Z8" s="11">
        <v>21</v>
      </c>
      <c r="AA8" s="11">
        <v>17</v>
      </c>
      <c r="AB8" s="11">
        <v>21</v>
      </c>
      <c r="AC8" s="11">
        <v>13</v>
      </c>
      <c r="AD8" s="11"/>
      <c r="AE8" s="11">
        <v>211</v>
      </c>
      <c r="AF8" s="11">
        <v>337</v>
      </c>
    </row>
    <row r="9" spans="2:32" ht="28.7" x14ac:dyDescent="0.5">
      <c r="B9" s="18" t="s">
        <v>327</v>
      </c>
      <c r="C9" s="17">
        <v>0.22325935899969701</v>
      </c>
      <c r="D9" s="17">
        <v>0.22434764399267701</v>
      </c>
      <c r="E9" s="17">
        <v>0.22367671082012</v>
      </c>
      <c r="F9" s="17"/>
      <c r="G9" s="17">
        <v>8.0551499674875196E-2</v>
      </c>
      <c r="H9" s="17">
        <v>0.20991581356920799</v>
      </c>
      <c r="I9" s="17">
        <v>0.241821599789944</v>
      </c>
      <c r="J9" s="17">
        <v>0.20962037722046101</v>
      </c>
      <c r="K9" s="17">
        <v>0.20720835172006399</v>
      </c>
      <c r="L9" s="17">
        <v>0.46252171878915199</v>
      </c>
      <c r="M9" s="17"/>
      <c r="N9" s="17">
        <v>0.35020332589126102</v>
      </c>
      <c r="O9" s="17">
        <v>0.28599497141743702</v>
      </c>
      <c r="P9" s="17">
        <v>0.21214332604550301</v>
      </c>
      <c r="Q9" s="17">
        <v>0.14181691777910799</v>
      </c>
      <c r="R9" s="17">
        <v>0.265098245872185</v>
      </c>
      <c r="S9" s="17">
        <v>0.18054063057811601</v>
      </c>
      <c r="T9" s="17">
        <v>0.195024893751363</v>
      </c>
      <c r="U9" s="17">
        <v>0.11894253373105999</v>
      </c>
      <c r="V9" s="17">
        <v>0.18184010514941801</v>
      </c>
      <c r="W9" s="17">
        <v>0.17629523361919699</v>
      </c>
      <c r="X9" s="17">
        <v>6.8283288545779294E-2</v>
      </c>
      <c r="Y9" s="17">
        <v>0.58892003414054195</v>
      </c>
      <c r="Z9" s="17">
        <v>0.17897266776725099</v>
      </c>
      <c r="AA9" s="17">
        <v>0.22573607149449901</v>
      </c>
      <c r="AB9" s="17">
        <v>0.12266758000029</v>
      </c>
      <c r="AC9" s="17">
        <v>0.273281534361141</v>
      </c>
      <c r="AD9" s="17"/>
      <c r="AE9" s="17">
        <v>0.293655120983843</v>
      </c>
      <c r="AF9" s="17">
        <v>0.17915822477759799</v>
      </c>
    </row>
    <row r="10" spans="2:32" x14ac:dyDescent="0.5">
      <c r="B10" s="18" t="s">
        <v>283</v>
      </c>
      <c r="C10" s="17">
        <v>0.325436263103003</v>
      </c>
      <c r="D10" s="17">
        <v>0.34121421260586099</v>
      </c>
      <c r="E10" s="17">
        <v>0.31021254771704598</v>
      </c>
      <c r="F10" s="17"/>
      <c r="G10" s="17">
        <v>0.49956199491431003</v>
      </c>
      <c r="H10" s="17">
        <v>0.32140571787417199</v>
      </c>
      <c r="I10" s="17">
        <v>0.306472235890974</v>
      </c>
      <c r="J10" s="17">
        <v>0.34762570556064198</v>
      </c>
      <c r="K10" s="17">
        <v>0.30469043415281</v>
      </c>
      <c r="L10" s="17">
        <v>0.23800575659081299</v>
      </c>
      <c r="M10" s="17"/>
      <c r="N10" s="17">
        <v>0.25241814090474302</v>
      </c>
      <c r="O10" s="17">
        <v>0.306517203698219</v>
      </c>
      <c r="P10" s="17">
        <v>0.33380906097405</v>
      </c>
      <c r="Q10" s="17">
        <v>0.27778784245730698</v>
      </c>
      <c r="R10" s="17">
        <v>0.265098245872185</v>
      </c>
      <c r="S10" s="17">
        <v>0.53129520569003097</v>
      </c>
      <c r="T10" s="17">
        <v>0.34164903771924698</v>
      </c>
      <c r="U10" s="17">
        <v>0.420957232407487</v>
      </c>
      <c r="V10" s="17">
        <v>0.28067387029376001</v>
      </c>
      <c r="W10" s="17">
        <v>0.37614278288690001</v>
      </c>
      <c r="X10" s="17">
        <v>0.241043445011835</v>
      </c>
      <c r="Y10" s="17">
        <v>0.28210237942544603</v>
      </c>
      <c r="Z10" s="17">
        <v>0.35422427845611498</v>
      </c>
      <c r="AA10" s="17">
        <v>0.48006181193938802</v>
      </c>
      <c r="AB10" s="17">
        <v>0.24069613172739299</v>
      </c>
      <c r="AC10" s="17">
        <v>0.394332896364462</v>
      </c>
      <c r="AD10" s="17"/>
      <c r="AE10" s="17">
        <v>0.355322895032196</v>
      </c>
      <c r="AF10" s="17">
        <v>0.306713056918338</v>
      </c>
    </row>
    <row r="11" spans="2:32" x14ac:dyDescent="0.5">
      <c r="B11" s="18" t="s">
        <v>328</v>
      </c>
      <c r="C11" s="17">
        <v>0.22239779007097901</v>
      </c>
      <c r="D11" s="17">
        <v>0.21479730614554601</v>
      </c>
      <c r="E11" s="17">
        <v>0.22867939392488701</v>
      </c>
      <c r="F11" s="17"/>
      <c r="G11" s="17">
        <v>0.197456045562203</v>
      </c>
      <c r="H11" s="17">
        <v>0.26904103407980701</v>
      </c>
      <c r="I11" s="17">
        <v>0.24277209912261299</v>
      </c>
      <c r="J11" s="17">
        <v>0.193627569273921</v>
      </c>
      <c r="K11" s="17">
        <v>0.21730247921645801</v>
      </c>
      <c r="L11" s="17">
        <v>0.12500724539458999</v>
      </c>
      <c r="M11" s="17"/>
      <c r="N11" s="17">
        <v>0.18968273908927499</v>
      </c>
      <c r="O11" s="17">
        <v>0.27580563758307503</v>
      </c>
      <c r="P11" s="17">
        <v>0.21605581784466199</v>
      </c>
      <c r="Q11" s="17">
        <v>0.21643220023566201</v>
      </c>
      <c r="R11" s="17">
        <v>0</v>
      </c>
      <c r="S11" s="17">
        <v>5.5314390056614697E-2</v>
      </c>
      <c r="T11" s="17">
        <v>0.194892864363722</v>
      </c>
      <c r="U11" s="17">
        <v>0</v>
      </c>
      <c r="V11" s="17">
        <v>0.310326014950076</v>
      </c>
      <c r="W11" s="17">
        <v>0.188220428440042</v>
      </c>
      <c r="X11" s="17">
        <v>0.25821590990440701</v>
      </c>
      <c r="Y11" s="17">
        <v>0</v>
      </c>
      <c r="Z11" s="17">
        <v>0.16790578292400499</v>
      </c>
      <c r="AA11" s="17">
        <v>0.15277589194218499</v>
      </c>
      <c r="AB11" s="17">
        <v>0.51790555773670899</v>
      </c>
      <c r="AC11" s="17">
        <v>0.199999092528095</v>
      </c>
      <c r="AD11" s="17"/>
      <c r="AE11" s="17">
        <v>0.213498083613824</v>
      </c>
      <c r="AF11" s="17">
        <v>0.22797322725557401</v>
      </c>
    </row>
    <row r="12" spans="2:32" x14ac:dyDescent="0.5">
      <c r="B12" s="18" t="s">
        <v>329</v>
      </c>
      <c r="C12" s="17">
        <v>0.218549477595505</v>
      </c>
      <c r="D12" s="17">
        <v>0.20995940372974201</v>
      </c>
      <c r="E12" s="17">
        <v>0.22624477286751599</v>
      </c>
      <c r="F12" s="17"/>
      <c r="G12" s="17">
        <v>0.19027476509651101</v>
      </c>
      <c r="H12" s="17">
        <v>0.19074628488169601</v>
      </c>
      <c r="I12" s="17">
        <v>0.200544789167447</v>
      </c>
      <c r="J12" s="17">
        <v>0.23475740990914101</v>
      </c>
      <c r="K12" s="17">
        <v>0.26396965995518801</v>
      </c>
      <c r="L12" s="17">
        <v>0.174465279225446</v>
      </c>
      <c r="M12" s="17"/>
      <c r="N12" s="17">
        <v>0.19433582629226401</v>
      </c>
      <c r="O12" s="17">
        <v>0.13168218730126799</v>
      </c>
      <c r="P12" s="17">
        <v>0.237991795135785</v>
      </c>
      <c r="Q12" s="17">
        <v>0.36396303952792303</v>
      </c>
      <c r="R12" s="17">
        <v>0.46980350825563</v>
      </c>
      <c r="S12" s="17">
        <v>0.23284977367523799</v>
      </c>
      <c r="T12" s="17">
        <v>0.26843320416566802</v>
      </c>
      <c r="U12" s="17">
        <v>0.35319975622190097</v>
      </c>
      <c r="V12" s="17">
        <v>0.22716000960674601</v>
      </c>
      <c r="W12" s="17">
        <v>0.242625089277414</v>
      </c>
      <c r="X12" s="17">
        <v>0.40071069790105301</v>
      </c>
      <c r="Y12" s="17">
        <v>0.128977586434013</v>
      </c>
      <c r="Z12" s="17">
        <v>0.25499974990478103</v>
      </c>
      <c r="AA12" s="17">
        <v>0.14142622462392801</v>
      </c>
      <c r="AB12" s="17">
        <v>0.118730730535608</v>
      </c>
      <c r="AC12" s="17">
        <v>0.132386476746302</v>
      </c>
      <c r="AD12" s="17"/>
      <c r="AE12" s="17">
        <v>0.13752390037013701</v>
      </c>
      <c r="AF12" s="17">
        <v>0.26930991765500401</v>
      </c>
    </row>
    <row r="13" spans="2:32" x14ac:dyDescent="0.5">
      <c r="B13" s="18" t="s">
        <v>330</v>
      </c>
      <c r="C13" s="19">
        <v>1.03571102308155E-2</v>
      </c>
      <c r="D13" s="19">
        <v>9.6814335261737397E-3</v>
      </c>
      <c r="E13" s="19">
        <v>1.1186574670431E-2</v>
      </c>
      <c r="F13" s="19"/>
      <c r="G13" s="19">
        <v>3.2155694752100401E-2</v>
      </c>
      <c r="H13" s="19">
        <v>8.8911495951168699E-3</v>
      </c>
      <c r="I13" s="19">
        <v>8.3892760290213506E-3</v>
      </c>
      <c r="J13" s="19">
        <v>1.4368938035834699E-2</v>
      </c>
      <c r="K13" s="19">
        <v>6.8290749554803703E-3</v>
      </c>
      <c r="L13" s="19">
        <v>0</v>
      </c>
      <c r="M13" s="19"/>
      <c r="N13" s="19">
        <v>1.3359967822456799E-2</v>
      </c>
      <c r="O13" s="19">
        <v>0</v>
      </c>
      <c r="P13" s="19">
        <v>0</v>
      </c>
      <c r="Q13" s="19">
        <v>0</v>
      </c>
      <c r="R13" s="19">
        <v>0</v>
      </c>
      <c r="S13" s="19">
        <v>0</v>
      </c>
      <c r="T13" s="19">
        <v>0</v>
      </c>
      <c r="U13" s="19">
        <v>0.106900477639552</v>
      </c>
      <c r="V13" s="19">
        <v>0</v>
      </c>
      <c r="W13" s="19">
        <v>1.67164657764476E-2</v>
      </c>
      <c r="X13" s="19">
        <v>3.1746658636925697E-2</v>
      </c>
      <c r="Y13" s="19">
        <v>0</v>
      </c>
      <c r="Z13" s="19">
        <v>4.3897520947847699E-2</v>
      </c>
      <c r="AA13" s="19">
        <v>0</v>
      </c>
      <c r="AB13" s="19">
        <v>0</v>
      </c>
      <c r="AC13" s="19">
        <v>0</v>
      </c>
      <c r="AD13" s="19"/>
      <c r="AE13" s="19">
        <v>0</v>
      </c>
      <c r="AF13" s="19">
        <v>1.6845573393486302E-2</v>
      </c>
    </row>
    <row r="14" spans="2:32" x14ac:dyDescent="0.5">
      <c r="B14" s="16" t="s">
        <v>541</v>
      </c>
    </row>
    <row r="15" spans="2:32" x14ac:dyDescent="0.5">
      <c r="B15" t="s">
        <v>58</v>
      </c>
    </row>
    <row r="16" spans="2:32" x14ac:dyDescent="0.5">
      <c r="B16" t="s">
        <v>59</v>
      </c>
    </row>
    <row r="18" spans="2:2" x14ac:dyDescent="0.5">
      <c r="B18"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AF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345</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536</v>
      </c>
      <c r="D7" s="10">
        <v>279</v>
      </c>
      <c r="E7" s="10">
        <v>255</v>
      </c>
      <c r="F7" s="10"/>
      <c r="G7" s="10">
        <v>27</v>
      </c>
      <c r="H7" s="10">
        <v>100</v>
      </c>
      <c r="I7" s="10">
        <v>118</v>
      </c>
      <c r="J7" s="10">
        <v>136</v>
      </c>
      <c r="K7" s="10">
        <v>124</v>
      </c>
      <c r="L7" s="10">
        <v>31</v>
      </c>
      <c r="M7" s="10"/>
      <c r="N7" s="10">
        <v>70</v>
      </c>
      <c r="O7" s="10">
        <v>95</v>
      </c>
      <c r="P7" s="10">
        <v>24</v>
      </c>
      <c r="Q7" s="10">
        <v>14</v>
      </c>
      <c r="R7" s="10">
        <v>4</v>
      </c>
      <c r="S7" s="10">
        <v>17</v>
      </c>
      <c r="T7" s="10">
        <v>40</v>
      </c>
      <c r="U7" s="10">
        <v>9</v>
      </c>
      <c r="V7" s="10">
        <v>39</v>
      </c>
      <c r="W7" s="10">
        <v>117</v>
      </c>
      <c r="X7" s="10">
        <v>27</v>
      </c>
      <c r="Y7" s="10">
        <v>7</v>
      </c>
      <c r="Z7" s="10">
        <v>24</v>
      </c>
      <c r="AA7" s="10">
        <v>19</v>
      </c>
      <c r="AB7" s="10">
        <v>16</v>
      </c>
      <c r="AC7" s="10">
        <v>14</v>
      </c>
      <c r="AD7" s="10"/>
      <c r="AE7" s="10">
        <v>194</v>
      </c>
      <c r="AF7" s="10">
        <v>342</v>
      </c>
    </row>
    <row r="8" spans="2:32" ht="30" customHeight="1" x14ac:dyDescent="0.5">
      <c r="B8" s="11" t="s">
        <v>20</v>
      </c>
      <c r="C8" s="11">
        <v>549</v>
      </c>
      <c r="D8" s="11">
        <v>288</v>
      </c>
      <c r="E8" s="11">
        <v>259</v>
      </c>
      <c r="F8" s="11"/>
      <c r="G8" s="11">
        <v>29</v>
      </c>
      <c r="H8" s="11">
        <v>117</v>
      </c>
      <c r="I8" s="11">
        <v>123</v>
      </c>
      <c r="J8" s="11">
        <v>128</v>
      </c>
      <c r="K8" s="11">
        <v>122</v>
      </c>
      <c r="L8" s="11">
        <v>30</v>
      </c>
      <c r="M8" s="11"/>
      <c r="N8" s="11">
        <v>76</v>
      </c>
      <c r="O8" s="11">
        <v>95</v>
      </c>
      <c r="P8" s="11">
        <v>21</v>
      </c>
      <c r="Q8" s="11">
        <v>13</v>
      </c>
      <c r="R8" s="11">
        <v>3</v>
      </c>
      <c r="S8" s="11">
        <v>14</v>
      </c>
      <c r="T8" s="11">
        <v>37</v>
      </c>
      <c r="U8" s="11">
        <v>8</v>
      </c>
      <c r="V8" s="11">
        <v>53</v>
      </c>
      <c r="W8" s="11">
        <v>124</v>
      </c>
      <c r="X8" s="11">
        <v>26</v>
      </c>
      <c r="Y8" s="11">
        <v>6</v>
      </c>
      <c r="Z8" s="11">
        <v>21</v>
      </c>
      <c r="AA8" s="11">
        <v>17</v>
      </c>
      <c r="AB8" s="11">
        <v>21</v>
      </c>
      <c r="AC8" s="11">
        <v>13</v>
      </c>
      <c r="AD8" s="11"/>
      <c r="AE8" s="11">
        <v>211</v>
      </c>
      <c r="AF8" s="11">
        <v>337</v>
      </c>
    </row>
    <row r="9" spans="2:32" ht="28.7" x14ac:dyDescent="0.5">
      <c r="B9" s="18" t="s">
        <v>327</v>
      </c>
      <c r="C9" s="17">
        <v>0.17504104192325501</v>
      </c>
      <c r="D9" s="17">
        <v>0.15915278950839001</v>
      </c>
      <c r="E9" s="17">
        <v>0.190222382879014</v>
      </c>
      <c r="F9" s="17"/>
      <c r="G9" s="17">
        <v>3.6724712334164598E-2</v>
      </c>
      <c r="H9" s="17">
        <v>0.137793013619948</v>
      </c>
      <c r="I9" s="17">
        <v>0.16610651112637201</v>
      </c>
      <c r="J9" s="17">
        <v>0.17908515527215099</v>
      </c>
      <c r="K9" s="17">
        <v>0.210016449751255</v>
      </c>
      <c r="L9" s="17">
        <v>0.33285233177566498</v>
      </c>
      <c r="M9" s="17"/>
      <c r="N9" s="17">
        <v>0.24344828288644499</v>
      </c>
      <c r="O9" s="17">
        <v>0.16797544011912099</v>
      </c>
      <c r="P9" s="17">
        <v>0.33899065893226998</v>
      </c>
      <c r="Q9" s="17">
        <v>0</v>
      </c>
      <c r="R9" s="17">
        <v>0</v>
      </c>
      <c r="S9" s="17">
        <v>0.35841408671976999</v>
      </c>
      <c r="T9" s="17">
        <v>0.181714439384774</v>
      </c>
      <c r="U9" s="17">
        <v>0.11894253373105999</v>
      </c>
      <c r="V9" s="17">
        <v>0.150693681085244</v>
      </c>
      <c r="W9" s="17">
        <v>0.142651522241281</v>
      </c>
      <c r="X9" s="17">
        <v>0.14483225336535899</v>
      </c>
      <c r="Y9" s="17">
        <v>0</v>
      </c>
      <c r="Z9" s="17">
        <v>0.122406042601911</v>
      </c>
      <c r="AA9" s="17">
        <v>4.8008550585048999E-2</v>
      </c>
      <c r="AB9" s="17">
        <v>0.24055456728782801</v>
      </c>
      <c r="AC9" s="17">
        <v>0.29231680542379501</v>
      </c>
      <c r="AD9" s="17"/>
      <c r="AE9" s="17">
        <v>0.185736643658761</v>
      </c>
      <c r="AF9" s="17">
        <v>0.16834052253929099</v>
      </c>
    </row>
    <row r="10" spans="2:32" x14ac:dyDescent="0.5">
      <c r="B10" s="18" t="s">
        <v>283</v>
      </c>
      <c r="C10" s="17">
        <v>0.42234308400346299</v>
      </c>
      <c r="D10" s="17">
        <v>0.45560856888921403</v>
      </c>
      <c r="E10" s="17">
        <v>0.38831850131391898</v>
      </c>
      <c r="F10" s="17"/>
      <c r="G10" s="17">
        <v>0.50577550747341204</v>
      </c>
      <c r="H10" s="17">
        <v>0.47021443359599602</v>
      </c>
      <c r="I10" s="17">
        <v>0.40054206442478102</v>
      </c>
      <c r="J10" s="17">
        <v>0.43105360361155298</v>
      </c>
      <c r="K10" s="17">
        <v>0.34830612246345499</v>
      </c>
      <c r="L10" s="17">
        <v>0.50692026974915105</v>
      </c>
      <c r="M10" s="17"/>
      <c r="N10" s="17">
        <v>0.34676508832978398</v>
      </c>
      <c r="O10" s="17">
        <v>0.42263290095645101</v>
      </c>
      <c r="P10" s="17">
        <v>0.405471292099925</v>
      </c>
      <c r="Q10" s="17">
        <v>0.63669753883708402</v>
      </c>
      <c r="R10" s="17">
        <v>0.265098245872185</v>
      </c>
      <c r="S10" s="17">
        <v>0.46405052966160598</v>
      </c>
      <c r="T10" s="17">
        <v>0.39460441539911401</v>
      </c>
      <c r="U10" s="17">
        <v>0.52760067006761702</v>
      </c>
      <c r="V10" s="17">
        <v>0.47220803652971699</v>
      </c>
      <c r="W10" s="17">
        <v>0.42870895201985598</v>
      </c>
      <c r="X10" s="17">
        <v>0.33693630347636699</v>
      </c>
      <c r="Y10" s="17">
        <v>0.87102241356598697</v>
      </c>
      <c r="Z10" s="17">
        <v>0.406902401845252</v>
      </c>
      <c r="AA10" s="17">
        <v>0.50713499522086203</v>
      </c>
      <c r="AB10" s="17">
        <v>0.40905215142044499</v>
      </c>
      <c r="AC10" s="17">
        <v>0.31301929550360402</v>
      </c>
      <c r="AD10" s="17"/>
      <c r="AE10" s="17">
        <v>0.45630635191798602</v>
      </c>
      <c r="AF10" s="17">
        <v>0.401065970229812</v>
      </c>
    </row>
    <row r="11" spans="2:32" x14ac:dyDescent="0.5">
      <c r="B11" s="18" t="s">
        <v>328</v>
      </c>
      <c r="C11" s="17">
        <v>0.22349085619096501</v>
      </c>
      <c r="D11" s="17">
        <v>0.22066675057955301</v>
      </c>
      <c r="E11" s="17">
        <v>0.22827454156010701</v>
      </c>
      <c r="F11" s="17"/>
      <c r="G11" s="17">
        <v>0.26765790436199</v>
      </c>
      <c r="H11" s="17">
        <v>0.23332937577079199</v>
      </c>
      <c r="I11" s="17">
        <v>0.276035861499839</v>
      </c>
      <c r="J11" s="17">
        <v>0.18100519381114999</v>
      </c>
      <c r="K11" s="17">
        <v>0.23459082357286401</v>
      </c>
      <c r="L11" s="17">
        <v>6.3335920961212405E-2</v>
      </c>
      <c r="M11" s="17"/>
      <c r="N11" s="17">
        <v>0.20327956367949099</v>
      </c>
      <c r="O11" s="17">
        <v>0.27115635887120998</v>
      </c>
      <c r="P11" s="17">
        <v>0.172944784818504</v>
      </c>
      <c r="Q11" s="17">
        <v>0.21757014926204801</v>
      </c>
      <c r="R11" s="17">
        <v>0.209986540864393</v>
      </c>
      <c r="S11" s="17">
        <v>0</v>
      </c>
      <c r="T11" s="17">
        <v>0.28066325310908402</v>
      </c>
      <c r="U11" s="17">
        <v>0</v>
      </c>
      <c r="V11" s="17">
        <v>0.30639120871643399</v>
      </c>
      <c r="W11" s="17">
        <v>0.213435395475117</v>
      </c>
      <c r="X11" s="17">
        <v>0.125292252558873</v>
      </c>
      <c r="Y11" s="17">
        <v>0.128977586434013</v>
      </c>
      <c r="Z11" s="17">
        <v>0.219451448948844</v>
      </c>
      <c r="AA11" s="17">
        <v>0.24546238050932701</v>
      </c>
      <c r="AB11" s="17">
        <v>0.227907930418208</v>
      </c>
      <c r="AC11" s="17">
        <v>0.26941458505694699</v>
      </c>
      <c r="AD11" s="17"/>
      <c r="AE11" s="17">
        <v>0.23901947863348899</v>
      </c>
      <c r="AF11" s="17">
        <v>0.213762573644974</v>
      </c>
    </row>
    <row r="12" spans="2:32" x14ac:dyDescent="0.5">
      <c r="B12" s="18" t="s">
        <v>329</v>
      </c>
      <c r="C12" s="17">
        <v>0.17062840871783999</v>
      </c>
      <c r="D12" s="17">
        <v>0.15489045749666899</v>
      </c>
      <c r="E12" s="17">
        <v>0.185947660978345</v>
      </c>
      <c r="F12" s="17"/>
      <c r="G12" s="17">
        <v>0.15768618107833299</v>
      </c>
      <c r="H12" s="17">
        <v>0.14977202741814799</v>
      </c>
      <c r="I12" s="17">
        <v>0.14892628691998699</v>
      </c>
      <c r="J12" s="17">
        <v>0.20244819154902299</v>
      </c>
      <c r="K12" s="17">
        <v>0.20025752925694601</v>
      </c>
      <c r="L12" s="17">
        <v>9.6891477513971896E-2</v>
      </c>
      <c r="M12" s="17"/>
      <c r="N12" s="17">
        <v>0.20650706510428099</v>
      </c>
      <c r="O12" s="17">
        <v>0.13823530005321799</v>
      </c>
      <c r="P12" s="17">
        <v>8.2593264149300002E-2</v>
      </c>
      <c r="Q12" s="17">
        <v>0.14573231190086799</v>
      </c>
      <c r="R12" s="17">
        <v>0.52491521326342205</v>
      </c>
      <c r="S12" s="17">
        <v>0.177535383618624</v>
      </c>
      <c r="T12" s="17">
        <v>0.14301789210702801</v>
      </c>
      <c r="U12" s="17">
        <v>0.24655631856176999</v>
      </c>
      <c r="V12" s="17">
        <v>7.07070736686055E-2</v>
      </c>
      <c r="W12" s="17">
        <v>0.19848766448729999</v>
      </c>
      <c r="X12" s="17">
        <v>0.36119253196247503</v>
      </c>
      <c r="Y12" s="17">
        <v>0</v>
      </c>
      <c r="Z12" s="17">
        <v>0.20734258565614599</v>
      </c>
      <c r="AA12" s="17">
        <v>0.199394073684762</v>
      </c>
      <c r="AB12" s="17">
        <v>0.122485350873519</v>
      </c>
      <c r="AC12" s="17">
        <v>0.12524931401565401</v>
      </c>
      <c r="AD12" s="17"/>
      <c r="AE12" s="17">
        <v>0.11893752578976401</v>
      </c>
      <c r="AF12" s="17">
        <v>0.20301141732258199</v>
      </c>
    </row>
    <row r="13" spans="2:32" x14ac:dyDescent="0.5">
      <c r="B13" s="18" t="s">
        <v>330</v>
      </c>
      <c r="C13" s="19">
        <v>8.4966091644775102E-3</v>
      </c>
      <c r="D13" s="19">
        <v>9.6814335261737397E-3</v>
      </c>
      <c r="E13" s="19">
        <v>7.2369132686152899E-3</v>
      </c>
      <c r="F13" s="19"/>
      <c r="G13" s="19">
        <v>3.2155694752100401E-2</v>
      </c>
      <c r="H13" s="19">
        <v>8.8911495951168699E-3</v>
      </c>
      <c r="I13" s="19">
        <v>8.3892760290213506E-3</v>
      </c>
      <c r="J13" s="19">
        <v>6.4078557561236E-3</v>
      </c>
      <c r="K13" s="19">
        <v>6.8290749554803703E-3</v>
      </c>
      <c r="L13" s="19">
        <v>0</v>
      </c>
      <c r="M13" s="19"/>
      <c r="N13" s="19">
        <v>0</v>
      </c>
      <c r="O13" s="19">
        <v>0</v>
      </c>
      <c r="P13" s="19">
        <v>0</v>
      </c>
      <c r="Q13" s="19">
        <v>0</v>
      </c>
      <c r="R13" s="19">
        <v>0</v>
      </c>
      <c r="S13" s="19">
        <v>0</v>
      </c>
      <c r="T13" s="19">
        <v>0</v>
      </c>
      <c r="U13" s="19">
        <v>0.106900477639552</v>
      </c>
      <c r="V13" s="19">
        <v>0</v>
      </c>
      <c r="W13" s="19">
        <v>1.67164657764476E-2</v>
      </c>
      <c r="X13" s="19">
        <v>3.1746658636925697E-2</v>
      </c>
      <c r="Y13" s="19">
        <v>0</v>
      </c>
      <c r="Z13" s="19">
        <v>4.3897520947847699E-2</v>
      </c>
      <c r="AA13" s="19">
        <v>0</v>
      </c>
      <c r="AB13" s="19">
        <v>0</v>
      </c>
      <c r="AC13" s="19">
        <v>0</v>
      </c>
      <c r="AD13" s="19"/>
      <c r="AE13" s="19">
        <v>0</v>
      </c>
      <c r="AF13" s="19">
        <v>1.3819516263341301E-2</v>
      </c>
    </row>
    <row r="14" spans="2:32" x14ac:dyDescent="0.5">
      <c r="B14" s="16" t="s">
        <v>541</v>
      </c>
    </row>
    <row r="15" spans="2:32" x14ac:dyDescent="0.5">
      <c r="B15" t="s">
        <v>58</v>
      </c>
    </row>
    <row r="16" spans="2:32" x14ac:dyDescent="0.5">
      <c r="B16" t="s">
        <v>59</v>
      </c>
    </row>
    <row r="18" spans="2:2" x14ac:dyDescent="0.5">
      <c r="B18"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AF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346</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536</v>
      </c>
      <c r="D7" s="10">
        <v>279</v>
      </c>
      <c r="E7" s="10">
        <v>255</v>
      </c>
      <c r="F7" s="10"/>
      <c r="G7" s="10">
        <v>27</v>
      </c>
      <c r="H7" s="10">
        <v>100</v>
      </c>
      <c r="I7" s="10">
        <v>118</v>
      </c>
      <c r="J7" s="10">
        <v>136</v>
      </c>
      <c r="K7" s="10">
        <v>124</v>
      </c>
      <c r="L7" s="10">
        <v>31</v>
      </c>
      <c r="M7" s="10"/>
      <c r="N7" s="10">
        <v>70</v>
      </c>
      <c r="O7" s="10">
        <v>95</v>
      </c>
      <c r="P7" s="10">
        <v>24</v>
      </c>
      <c r="Q7" s="10">
        <v>14</v>
      </c>
      <c r="R7" s="10">
        <v>4</v>
      </c>
      <c r="S7" s="10">
        <v>17</v>
      </c>
      <c r="T7" s="10">
        <v>40</v>
      </c>
      <c r="U7" s="10">
        <v>9</v>
      </c>
      <c r="V7" s="10">
        <v>39</v>
      </c>
      <c r="W7" s="10">
        <v>117</v>
      </c>
      <c r="X7" s="10">
        <v>27</v>
      </c>
      <c r="Y7" s="10">
        <v>7</v>
      </c>
      <c r="Z7" s="10">
        <v>24</v>
      </c>
      <c r="AA7" s="10">
        <v>19</v>
      </c>
      <c r="AB7" s="10">
        <v>16</v>
      </c>
      <c r="AC7" s="10">
        <v>14</v>
      </c>
      <c r="AD7" s="10"/>
      <c r="AE7" s="10">
        <v>194</v>
      </c>
      <c r="AF7" s="10">
        <v>342</v>
      </c>
    </row>
    <row r="8" spans="2:32" ht="30" customHeight="1" x14ac:dyDescent="0.5">
      <c r="B8" s="11" t="s">
        <v>20</v>
      </c>
      <c r="C8" s="11">
        <v>549</v>
      </c>
      <c r="D8" s="11">
        <v>288</v>
      </c>
      <c r="E8" s="11">
        <v>259</v>
      </c>
      <c r="F8" s="11"/>
      <c r="G8" s="11">
        <v>29</v>
      </c>
      <c r="H8" s="11">
        <v>117</v>
      </c>
      <c r="I8" s="11">
        <v>123</v>
      </c>
      <c r="J8" s="11">
        <v>128</v>
      </c>
      <c r="K8" s="11">
        <v>122</v>
      </c>
      <c r="L8" s="11">
        <v>30</v>
      </c>
      <c r="M8" s="11"/>
      <c r="N8" s="11">
        <v>76</v>
      </c>
      <c r="O8" s="11">
        <v>95</v>
      </c>
      <c r="P8" s="11">
        <v>21</v>
      </c>
      <c r="Q8" s="11">
        <v>13</v>
      </c>
      <c r="R8" s="11">
        <v>3</v>
      </c>
      <c r="S8" s="11">
        <v>14</v>
      </c>
      <c r="T8" s="11">
        <v>37</v>
      </c>
      <c r="U8" s="11">
        <v>8</v>
      </c>
      <c r="V8" s="11">
        <v>53</v>
      </c>
      <c r="W8" s="11">
        <v>124</v>
      </c>
      <c r="X8" s="11">
        <v>26</v>
      </c>
      <c r="Y8" s="11">
        <v>6</v>
      </c>
      <c r="Z8" s="11">
        <v>21</v>
      </c>
      <c r="AA8" s="11">
        <v>17</v>
      </c>
      <c r="AB8" s="11">
        <v>21</v>
      </c>
      <c r="AC8" s="11">
        <v>13</v>
      </c>
      <c r="AD8" s="11"/>
      <c r="AE8" s="11">
        <v>211</v>
      </c>
      <c r="AF8" s="11">
        <v>337</v>
      </c>
    </row>
    <row r="9" spans="2:32" ht="28.7" x14ac:dyDescent="0.5">
      <c r="B9" s="18" t="s">
        <v>327</v>
      </c>
      <c r="C9" s="17">
        <v>0.14018895419089</v>
      </c>
      <c r="D9" s="17">
        <v>0.161547530202101</v>
      </c>
      <c r="E9" s="17">
        <v>0.113563256906763</v>
      </c>
      <c r="F9" s="17"/>
      <c r="G9" s="17">
        <v>6.8458871840307994E-2</v>
      </c>
      <c r="H9" s="17">
        <v>0.13862050238024701</v>
      </c>
      <c r="I9" s="17">
        <v>0.157613998349701</v>
      </c>
      <c r="J9" s="17">
        <v>0.15854129237716499</v>
      </c>
      <c r="K9" s="17">
        <v>0.123425319395175</v>
      </c>
      <c r="L9" s="17">
        <v>0.134513652024845</v>
      </c>
      <c r="M9" s="17"/>
      <c r="N9" s="17">
        <v>0.175823475926358</v>
      </c>
      <c r="O9" s="17">
        <v>0.169997651003789</v>
      </c>
      <c r="P9" s="17">
        <v>0.17494891546681399</v>
      </c>
      <c r="Q9" s="17">
        <v>7.2156364002093895E-2</v>
      </c>
      <c r="R9" s="17">
        <v>0</v>
      </c>
      <c r="S9" s="17">
        <v>0.24212438116778601</v>
      </c>
      <c r="T9" s="17">
        <v>0.16916038602387601</v>
      </c>
      <c r="U9" s="17">
        <v>0.11894253373105999</v>
      </c>
      <c r="V9" s="17">
        <v>7.6637982063880894E-2</v>
      </c>
      <c r="W9" s="17">
        <v>0.143244766470109</v>
      </c>
      <c r="X9" s="17">
        <v>7.4709599624666001E-2</v>
      </c>
      <c r="Y9" s="17">
        <v>0.161037164899268</v>
      </c>
      <c r="Z9" s="17">
        <v>7.9477204059036299E-2</v>
      </c>
      <c r="AA9" s="17">
        <v>7.0708692089304206E-2</v>
      </c>
      <c r="AB9" s="17">
        <v>0.12359312010330099</v>
      </c>
      <c r="AC9" s="17">
        <v>0.14427781675375301</v>
      </c>
      <c r="AD9" s="17"/>
      <c r="AE9" s="17">
        <v>0.234724705879403</v>
      </c>
      <c r="AF9" s="17">
        <v>8.0964737327649305E-2</v>
      </c>
    </row>
    <row r="10" spans="2:32" x14ac:dyDescent="0.5">
      <c r="B10" s="18" t="s">
        <v>283</v>
      </c>
      <c r="C10" s="17">
        <v>0.29110898873283803</v>
      </c>
      <c r="D10" s="17">
        <v>0.34076070891408899</v>
      </c>
      <c r="E10" s="17">
        <v>0.23784503518872299</v>
      </c>
      <c r="F10" s="17"/>
      <c r="G10" s="17">
        <v>0.46959078948572203</v>
      </c>
      <c r="H10" s="17">
        <v>0.315049313531511</v>
      </c>
      <c r="I10" s="17">
        <v>0.26818745420907297</v>
      </c>
      <c r="J10" s="17">
        <v>0.28017083543256399</v>
      </c>
      <c r="K10" s="17">
        <v>0.239671458052615</v>
      </c>
      <c r="L10" s="17">
        <v>0.373159149747465</v>
      </c>
      <c r="M10" s="17"/>
      <c r="N10" s="17">
        <v>0.36894088613877302</v>
      </c>
      <c r="O10" s="17">
        <v>0.303838342324322</v>
      </c>
      <c r="P10" s="17">
        <v>0.17410420707390201</v>
      </c>
      <c r="Q10" s="17">
        <v>0.13515150229272699</v>
      </c>
      <c r="R10" s="17">
        <v>0.265098245872185</v>
      </c>
      <c r="S10" s="17">
        <v>0.239886999001687</v>
      </c>
      <c r="T10" s="17">
        <v>0.20323916481566101</v>
      </c>
      <c r="U10" s="17">
        <v>0</v>
      </c>
      <c r="V10" s="17">
        <v>0.29673758511585402</v>
      </c>
      <c r="W10" s="17">
        <v>0.29866844303067902</v>
      </c>
      <c r="X10" s="17">
        <v>0.32010948283011897</v>
      </c>
      <c r="Y10" s="17">
        <v>0.161037164899268</v>
      </c>
      <c r="Z10" s="17">
        <v>0.252055323306973</v>
      </c>
      <c r="AA10" s="17">
        <v>0.42678645699943302</v>
      </c>
      <c r="AB10" s="17">
        <v>0.37688625042815099</v>
      </c>
      <c r="AC10" s="17">
        <v>0.23578433132121401</v>
      </c>
      <c r="AD10" s="17"/>
      <c r="AE10" s="17">
        <v>0.331285386000714</v>
      </c>
      <c r="AF10" s="17">
        <v>0.265939509228235</v>
      </c>
    </row>
    <row r="11" spans="2:32" x14ac:dyDescent="0.5">
      <c r="B11" s="18" t="s">
        <v>328</v>
      </c>
      <c r="C11" s="17">
        <v>0.26846809860948001</v>
      </c>
      <c r="D11" s="17">
        <v>0.23787860386054599</v>
      </c>
      <c r="E11" s="17">
        <v>0.30455536770397801</v>
      </c>
      <c r="F11" s="17"/>
      <c r="G11" s="17">
        <v>0.23794673256559501</v>
      </c>
      <c r="H11" s="17">
        <v>0.29604672974383101</v>
      </c>
      <c r="I11" s="17">
        <v>0.25681290810142199</v>
      </c>
      <c r="J11" s="17">
        <v>0.23957087875191399</v>
      </c>
      <c r="K11" s="17">
        <v>0.31206665551197499</v>
      </c>
      <c r="L11" s="17">
        <v>0.18486538276028799</v>
      </c>
      <c r="M11" s="17"/>
      <c r="N11" s="17">
        <v>0.182262954672265</v>
      </c>
      <c r="O11" s="17">
        <v>0.243011366465128</v>
      </c>
      <c r="P11" s="17">
        <v>0.27751497046262502</v>
      </c>
      <c r="Q11" s="17">
        <v>0.42872909417725602</v>
      </c>
      <c r="R11" s="17">
        <v>0.265098245872185</v>
      </c>
      <c r="S11" s="17">
        <v>0.229824456098674</v>
      </c>
      <c r="T11" s="17">
        <v>0.37907301438016</v>
      </c>
      <c r="U11" s="17">
        <v>0.32919083429483198</v>
      </c>
      <c r="V11" s="17">
        <v>0.34603494944597002</v>
      </c>
      <c r="W11" s="17">
        <v>0.271509045626455</v>
      </c>
      <c r="X11" s="17">
        <v>0.20876223064591401</v>
      </c>
      <c r="Y11" s="17">
        <v>0.40677081277890997</v>
      </c>
      <c r="Z11" s="17">
        <v>0.16385838573147499</v>
      </c>
      <c r="AA11" s="17">
        <v>0.247906356704541</v>
      </c>
      <c r="AB11" s="17">
        <v>0.32356407681078198</v>
      </c>
      <c r="AC11" s="17">
        <v>0.29258557897993298</v>
      </c>
      <c r="AD11" s="17"/>
      <c r="AE11" s="17">
        <v>0.25199218821809499</v>
      </c>
      <c r="AF11" s="17">
        <v>0.27878983269008201</v>
      </c>
    </row>
    <row r="12" spans="2:32" x14ac:dyDescent="0.5">
      <c r="B12" s="18" t="s">
        <v>329</v>
      </c>
      <c r="C12" s="17">
        <v>0.29173734930231499</v>
      </c>
      <c r="D12" s="17">
        <v>0.25013172349708901</v>
      </c>
      <c r="E12" s="17">
        <v>0.336799426931921</v>
      </c>
      <c r="F12" s="17"/>
      <c r="G12" s="17">
        <v>0.19184791135627499</v>
      </c>
      <c r="H12" s="17">
        <v>0.24139230474929399</v>
      </c>
      <c r="I12" s="17">
        <v>0.30899636331078301</v>
      </c>
      <c r="J12" s="17">
        <v>0.31530913768223401</v>
      </c>
      <c r="K12" s="17">
        <v>0.31800749208475498</v>
      </c>
      <c r="L12" s="17">
        <v>0.30746181546740198</v>
      </c>
      <c r="M12" s="17"/>
      <c r="N12" s="17">
        <v>0.27297268326260299</v>
      </c>
      <c r="O12" s="17">
        <v>0.28315264020676101</v>
      </c>
      <c r="P12" s="17">
        <v>0.37343190699665901</v>
      </c>
      <c r="Q12" s="17">
        <v>0.36396303952792303</v>
      </c>
      <c r="R12" s="17">
        <v>0.46980350825563</v>
      </c>
      <c r="S12" s="17">
        <v>0.288164163731853</v>
      </c>
      <c r="T12" s="17">
        <v>0.24852743478030301</v>
      </c>
      <c r="U12" s="17">
        <v>0.444966154334556</v>
      </c>
      <c r="V12" s="17">
        <v>0.28058948337429601</v>
      </c>
      <c r="W12" s="17">
        <v>0.26986127909630903</v>
      </c>
      <c r="X12" s="17">
        <v>0.36467202826237499</v>
      </c>
      <c r="Y12" s="17">
        <v>0.27115485742255502</v>
      </c>
      <c r="Z12" s="17">
        <v>0.460711565954669</v>
      </c>
      <c r="AA12" s="17">
        <v>0.25459849420672198</v>
      </c>
      <c r="AB12" s="17">
        <v>0.175956552657766</v>
      </c>
      <c r="AC12" s="17">
        <v>0.3273522729451</v>
      </c>
      <c r="AD12" s="17"/>
      <c r="AE12" s="17">
        <v>0.18199771990178801</v>
      </c>
      <c r="AF12" s="17">
        <v>0.36048640449069302</v>
      </c>
    </row>
    <row r="13" spans="2:32" x14ac:dyDescent="0.5">
      <c r="B13" s="18" t="s">
        <v>330</v>
      </c>
      <c r="C13" s="19">
        <v>8.4966091644775102E-3</v>
      </c>
      <c r="D13" s="19">
        <v>9.6814335261737397E-3</v>
      </c>
      <c r="E13" s="19">
        <v>7.2369132686152899E-3</v>
      </c>
      <c r="F13" s="19"/>
      <c r="G13" s="19">
        <v>3.2155694752100401E-2</v>
      </c>
      <c r="H13" s="19">
        <v>8.8911495951168699E-3</v>
      </c>
      <c r="I13" s="19">
        <v>8.3892760290213506E-3</v>
      </c>
      <c r="J13" s="19">
        <v>6.4078557561236E-3</v>
      </c>
      <c r="K13" s="19">
        <v>6.8290749554803703E-3</v>
      </c>
      <c r="L13" s="19">
        <v>0</v>
      </c>
      <c r="M13" s="19"/>
      <c r="N13" s="19">
        <v>0</v>
      </c>
      <c r="O13" s="19">
        <v>0</v>
      </c>
      <c r="P13" s="19">
        <v>0</v>
      </c>
      <c r="Q13" s="19">
        <v>0</v>
      </c>
      <c r="R13" s="19">
        <v>0</v>
      </c>
      <c r="S13" s="19">
        <v>0</v>
      </c>
      <c r="T13" s="19">
        <v>0</v>
      </c>
      <c r="U13" s="19">
        <v>0.106900477639552</v>
      </c>
      <c r="V13" s="19">
        <v>0</v>
      </c>
      <c r="W13" s="19">
        <v>1.67164657764476E-2</v>
      </c>
      <c r="X13" s="19">
        <v>3.1746658636925697E-2</v>
      </c>
      <c r="Y13" s="19">
        <v>0</v>
      </c>
      <c r="Z13" s="19">
        <v>4.3897520947847699E-2</v>
      </c>
      <c r="AA13" s="19">
        <v>0</v>
      </c>
      <c r="AB13" s="19">
        <v>0</v>
      </c>
      <c r="AC13" s="19">
        <v>0</v>
      </c>
      <c r="AD13" s="19"/>
      <c r="AE13" s="19">
        <v>0</v>
      </c>
      <c r="AF13" s="19">
        <v>1.3819516263341301E-2</v>
      </c>
    </row>
    <row r="14" spans="2:32" x14ac:dyDescent="0.5">
      <c r="B14" s="16" t="s">
        <v>541</v>
      </c>
    </row>
    <row r="15" spans="2:32" x14ac:dyDescent="0.5">
      <c r="B15" t="s">
        <v>58</v>
      </c>
    </row>
    <row r="16" spans="2:32" x14ac:dyDescent="0.5">
      <c r="B16" t="s">
        <v>59</v>
      </c>
    </row>
    <row r="18" spans="2:2" x14ac:dyDescent="0.5">
      <c r="B18"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I17"/>
  <sheetViews>
    <sheetView showGridLines="0" workbookViewId="0">
      <pane xSplit="2" topLeftCell="C1" activePane="topRight" state="frozen"/>
      <selection pane="topRight" activeCell="B11" sqref="B11"/>
    </sheetView>
  </sheetViews>
  <sheetFormatPr defaultColWidth="10.8203125" defaultRowHeight="14.35" x14ac:dyDescent="0.5"/>
  <cols>
    <col min="2" max="2" width="25.703125" customWidth="1"/>
    <col min="3" max="9" width="20.703125" customWidth="1"/>
  </cols>
  <sheetData>
    <row r="2" spans="2:9" ht="40" customHeight="1" x14ac:dyDescent="0.5">
      <c r="D2" s="30" t="s">
        <v>357</v>
      </c>
      <c r="E2" s="26"/>
      <c r="F2" s="26"/>
      <c r="G2" s="26"/>
      <c r="H2" s="26"/>
      <c r="I2" s="26"/>
    </row>
    <row r="6" spans="2:9" ht="50" customHeight="1" x14ac:dyDescent="0.5">
      <c r="B6" s="20" t="s">
        <v>15</v>
      </c>
      <c r="C6" s="20" t="s">
        <v>347</v>
      </c>
      <c r="D6" s="20" t="s">
        <v>348</v>
      </c>
      <c r="E6" s="20" t="s">
        <v>349</v>
      </c>
      <c r="F6" s="20" t="s">
        <v>350</v>
      </c>
      <c r="G6" s="20" t="s">
        <v>351</v>
      </c>
      <c r="H6" s="20" t="s">
        <v>352</v>
      </c>
    </row>
    <row r="7" spans="2:9" ht="28.7" x14ac:dyDescent="0.5">
      <c r="B7" s="18" t="s">
        <v>353</v>
      </c>
      <c r="C7" s="17">
        <v>5.5884031956232802E-2</v>
      </c>
      <c r="D7" s="17">
        <v>5.5622050555362297E-2</v>
      </c>
      <c r="E7" s="17">
        <v>7.7273863590259104E-2</v>
      </c>
      <c r="F7" s="17">
        <v>5.7853669415453703E-2</v>
      </c>
      <c r="G7" s="17">
        <v>7.2695068013503894E-2</v>
      </c>
      <c r="H7" s="17">
        <v>6.5042734035458599E-2</v>
      </c>
    </row>
    <row r="8" spans="2:9" ht="28.7" x14ac:dyDescent="0.5">
      <c r="B8" s="18" t="s">
        <v>354</v>
      </c>
      <c r="C8" s="17">
        <v>0.20723763935424799</v>
      </c>
      <c r="D8" s="17">
        <v>0.153795772680721</v>
      </c>
      <c r="E8" s="17">
        <v>0.20000930354608601</v>
      </c>
      <c r="F8" s="17">
        <v>0.17245055846330601</v>
      </c>
      <c r="G8" s="17">
        <v>0.15894858216411101</v>
      </c>
      <c r="H8" s="17">
        <v>0.20140462019069699</v>
      </c>
    </row>
    <row r="9" spans="2:9" ht="28.7" x14ac:dyDescent="0.5">
      <c r="B9" s="18" t="s">
        <v>355</v>
      </c>
      <c r="C9" s="17">
        <v>0.419880893565099</v>
      </c>
      <c r="D9" s="17">
        <v>0.320031805439287</v>
      </c>
      <c r="E9" s="17">
        <v>0.30994207254959599</v>
      </c>
      <c r="F9" s="17">
        <v>0.244363843626932</v>
      </c>
      <c r="G9" s="17">
        <v>0.233821834714835</v>
      </c>
      <c r="H9" s="17">
        <v>0.35995947073642198</v>
      </c>
    </row>
    <row r="10" spans="2:9" x14ac:dyDescent="0.5">
      <c r="B10" s="18" t="s">
        <v>356</v>
      </c>
      <c r="C10" s="17">
        <v>0.31699743512442102</v>
      </c>
      <c r="D10" s="17">
        <v>0.47055037132463001</v>
      </c>
      <c r="E10" s="17">
        <v>0.41277476031405902</v>
      </c>
      <c r="F10" s="17">
        <v>0.52533192849430799</v>
      </c>
      <c r="G10" s="17">
        <v>0.53453451510755001</v>
      </c>
      <c r="H10" s="17">
        <v>0.37359317503742201</v>
      </c>
    </row>
    <row r="11" spans="2:9" x14ac:dyDescent="0.5">
      <c r="B11" s="16" t="s">
        <v>541</v>
      </c>
      <c r="C11" s="16"/>
      <c r="D11" s="16"/>
      <c r="E11" s="16"/>
      <c r="F11" s="16"/>
      <c r="G11" s="16"/>
      <c r="H11" s="16"/>
    </row>
    <row r="12" spans="2:9" x14ac:dyDescent="0.5">
      <c r="B12" t="s">
        <v>58</v>
      </c>
    </row>
    <row r="13" spans="2:9" x14ac:dyDescent="0.5">
      <c r="B13" t="s">
        <v>59</v>
      </c>
    </row>
    <row r="17" spans="2:2" x14ac:dyDescent="0.5">
      <c r="B17"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AF17"/>
  <sheetViews>
    <sheetView showGridLines="0" workbookViewId="0">
      <pane xSplit="2" topLeftCell="C1" activePane="topRight" state="frozen"/>
      <selection pane="topRight" activeCell="B13" sqref="B13"/>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358</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536</v>
      </c>
      <c r="D7" s="10">
        <v>279</v>
      </c>
      <c r="E7" s="10">
        <v>255</v>
      </c>
      <c r="F7" s="10"/>
      <c r="G7" s="10">
        <v>27</v>
      </c>
      <c r="H7" s="10">
        <v>100</v>
      </c>
      <c r="I7" s="10">
        <v>118</v>
      </c>
      <c r="J7" s="10">
        <v>136</v>
      </c>
      <c r="K7" s="10">
        <v>124</v>
      </c>
      <c r="L7" s="10">
        <v>31</v>
      </c>
      <c r="M7" s="10"/>
      <c r="N7" s="10">
        <v>70</v>
      </c>
      <c r="O7" s="10">
        <v>95</v>
      </c>
      <c r="P7" s="10">
        <v>24</v>
      </c>
      <c r="Q7" s="10">
        <v>14</v>
      </c>
      <c r="R7" s="10">
        <v>4</v>
      </c>
      <c r="S7" s="10">
        <v>17</v>
      </c>
      <c r="T7" s="10">
        <v>40</v>
      </c>
      <c r="U7" s="10">
        <v>9</v>
      </c>
      <c r="V7" s="10">
        <v>39</v>
      </c>
      <c r="W7" s="10">
        <v>117</v>
      </c>
      <c r="X7" s="10">
        <v>27</v>
      </c>
      <c r="Y7" s="10">
        <v>7</v>
      </c>
      <c r="Z7" s="10">
        <v>24</v>
      </c>
      <c r="AA7" s="10">
        <v>19</v>
      </c>
      <c r="AB7" s="10">
        <v>16</v>
      </c>
      <c r="AC7" s="10">
        <v>14</v>
      </c>
      <c r="AD7" s="10"/>
      <c r="AE7" s="10">
        <v>194</v>
      </c>
      <c r="AF7" s="10">
        <v>342</v>
      </c>
    </row>
    <row r="8" spans="2:32" ht="30" customHeight="1" x14ac:dyDescent="0.5">
      <c r="B8" s="11" t="s">
        <v>20</v>
      </c>
      <c r="C8" s="11">
        <v>549</v>
      </c>
      <c r="D8" s="11">
        <v>288</v>
      </c>
      <c r="E8" s="11">
        <v>259</v>
      </c>
      <c r="F8" s="11"/>
      <c r="G8" s="11">
        <v>29</v>
      </c>
      <c r="H8" s="11">
        <v>117</v>
      </c>
      <c r="I8" s="11">
        <v>123</v>
      </c>
      <c r="J8" s="11">
        <v>128</v>
      </c>
      <c r="K8" s="11">
        <v>122</v>
      </c>
      <c r="L8" s="11">
        <v>30</v>
      </c>
      <c r="M8" s="11"/>
      <c r="N8" s="11">
        <v>76</v>
      </c>
      <c r="O8" s="11">
        <v>95</v>
      </c>
      <c r="P8" s="11">
        <v>21</v>
      </c>
      <c r="Q8" s="11">
        <v>13</v>
      </c>
      <c r="R8" s="11">
        <v>3</v>
      </c>
      <c r="S8" s="11">
        <v>14</v>
      </c>
      <c r="T8" s="11">
        <v>37</v>
      </c>
      <c r="U8" s="11">
        <v>8</v>
      </c>
      <c r="V8" s="11">
        <v>53</v>
      </c>
      <c r="W8" s="11">
        <v>124</v>
      </c>
      <c r="X8" s="11">
        <v>26</v>
      </c>
      <c r="Y8" s="11">
        <v>6</v>
      </c>
      <c r="Z8" s="11">
        <v>21</v>
      </c>
      <c r="AA8" s="11">
        <v>17</v>
      </c>
      <c r="AB8" s="11">
        <v>21</v>
      </c>
      <c r="AC8" s="11">
        <v>13</v>
      </c>
      <c r="AD8" s="11"/>
      <c r="AE8" s="11">
        <v>211</v>
      </c>
      <c r="AF8" s="11">
        <v>337</v>
      </c>
    </row>
    <row r="9" spans="2:32" ht="28.7" x14ac:dyDescent="0.5">
      <c r="B9" s="18" t="s">
        <v>353</v>
      </c>
      <c r="C9" s="17">
        <v>5.5884031956232802E-2</v>
      </c>
      <c r="D9" s="17">
        <v>3.8210263936058697E-2</v>
      </c>
      <c r="E9" s="17">
        <v>7.6009157288695506E-2</v>
      </c>
      <c r="F9" s="17"/>
      <c r="G9" s="17">
        <v>3.4161730277941699E-2</v>
      </c>
      <c r="H9" s="17">
        <v>3.2090810738354798E-2</v>
      </c>
      <c r="I9" s="17">
        <v>6.4619127645607705E-2</v>
      </c>
      <c r="J9" s="17">
        <v>6.9934013598671907E-2</v>
      </c>
      <c r="K9" s="17">
        <v>5.8234399159941698E-2</v>
      </c>
      <c r="L9" s="17">
        <v>6.4493630029578405E-2</v>
      </c>
      <c r="M9" s="17"/>
      <c r="N9" s="17">
        <v>5.7327587007825899E-2</v>
      </c>
      <c r="O9" s="17">
        <v>5.1709831369035002E-2</v>
      </c>
      <c r="P9" s="17">
        <v>0.12000872028276099</v>
      </c>
      <c r="Q9" s="17">
        <v>0.28131197127164098</v>
      </c>
      <c r="R9" s="17">
        <v>0</v>
      </c>
      <c r="S9" s="17">
        <v>0</v>
      </c>
      <c r="T9" s="17">
        <v>9.2268864150832006E-2</v>
      </c>
      <c r="U9" s="17">
        <v>0</v>
      </c>
      <c r="V9" s="17">
        <v>0</v>
      </c>
      <c r="W9" s="17">
        <v>6.6925372909219794E-2</v>
      </c>
      <c r="X9" s="17">
        <v>0</v>
      </c>
      <c r="Y9" s="17">
        <v>0</v>
      </c>
      <c r="Z9" s="17">
        <v>4.3377880502849499E-2</v>
      </c>
      <c r="AA9" s="17">
        <v>0.10133838131549</v>
      </c>
      <c r="AB9" s="17">
        <v>0</v>
      </c>
      <c r="AC9" s="17">
        <v>6.8315914715252904E-2</v>
      </c>
      <c r="AD9" s="17"/>
      <c r="AE9" s="17">
        <v>3.8878809627502502E-2</v>
      </c>
      <c r="AF9" s="17">
        <v>6.6537366351062804E-2</v>
      </c>
    </row>
    <row r="10" spans="2:32" ht="28.7" x14ac:dyDescent="0.5">
      <c r="B10" s="18" t="s">
        <v>354</v>
      </c>
      <c r="C10" s="17">
        <v>0.20723763935424799</v>
      </c>
      <c r="D10" s="17">
        <v>0.188464887771289</v>
      </c>
      <c r="E10" s="17">
        <v>0.229694780267552</v>
      </c>
      <c r="F10" s="17"/>
      <c r="G10" s="17">
        <v>0.177839197235791</v>
      </c>
      <c r="H10" s="17">
        <v>0.19377987914777001</v>
      </c>
      <c r="I10" s="17">
        <v>0.21678488871321699</v>
      </c>
      <c r="J10" s="17">
        <v>0.25156077225116702</v>
      </c>
      <c r="K10" s="17">
        <v>0.194512706833111</v>
      </c>
      <c r="L10" s="17">
        <v>0.111210534209359</v>
      </c>
      <c r="M10" s="17"/>
      <c r="N10" s="17">
        <v>0.17795322662409399</v>
      </c>
      <c r="O10" s="17">
        <v>0.17913116078977001</v>
      </c>
      <c r="P10" s="17">
        <v>0.353346144877137</v>
      </c>
      <c r="Q10" s="17">
        <v>0.14036044211180801</v>
      </c>
      <c r="R10" s="17">
        <v>0</v>
      </c>
      <c r="S10" s="17">
        <v>0.23483450865723299</v>
      </c>
      <c r="T10" s="17">
        <v>0.215300031802028</v>
      </c>
      <c r="U10" s="17">
        <v>0.31057716444782901</v>
      </c>
      <c r="V10" s="17">
        <v>0.153962250994815</v>
      </c>
      <c r="W10" s="17">
        <v>0.20323103898957301</v>
      </c>
      <c r="X10" s="17">
        <v>0.10868462064692801</v>
      </c>
      <c r="Y10" s="17">
        <v>0.427882869241274</v>
      </c>
      <c r="Z10" s="17">
        <v>0.28422785861463701</v>
      </c>
      <c r="AA10" s="17">
        <v>0.46515893054676899</v>
      </c>
      <c r="AB10" s="17">
        <v>0.120707911767284</v>
      </c>
      <c r="AC10" s="17">
        <v>0.377305421098586</v>
      </c>
      <c r="AD10" s="17"/>
      <c r="AE10" s="17">
        <v>0.18292688138305499</v>
      </c>
      <c r="AF10" s="17">
        <v>0.222467703922197</v>
      </c>
    </row>
    <row r="11" spans="2:32" ht="28.7" x14ac:dyDescent="0.5">
      <c r="B11" s="18" t="s">
        <v>355</v>
      </c>
      <c r="C11" s="17">
        <v>0.419880893565099</v>
      </c>
      <c r="D11" s="17">
        <v>0.40580127649221798</v>
      </c>
      <c r="E11" s="17">
        <v>0.43517149502527402</v>
      </c>
      <c r="F11" s="17"/>
      <c r="G11" s="17">
        <v>0.49343489647913502</v>
      </c>
      <c r="H11" s="17">
        <v>0.464199900589438</v>
      </c>
      <c r="I11" s="17">
        <v>0.38259334430254799</v>
      </c>
      <c r="J11" s="17">
        <v>0.37886525305346103</v>
      </c>
      <c r="K11" s="17">
        <v>0.42519402522177502</v>
      </c>
      <c r="L11" s="17">
        <v>0.48188267998224199</v>
      </c>
      <c r="M11" s="17"/>
      <c r="N11" s="17">
        <v>0.43986405196433198</v>
      </c>
      <c r="O11" s="17">
        <v>0.49448099038292598</v>
      </c>
      <c r="P11" s="17">
        <v>0.19914114424497201</v>
      </c>
      <c r="Q11" s="17">
        <v>0.430075939407424</v>
      </c>
      <c r="R11" s="17">
        <v>0</v>
      </c>
      <c r="S11" s="17">
        <v>0.35807601419673901</v>
      </c>
      <c r="T11" s="17">
        <v>0.47119991813992501</v>
      </c>
      <c r="U11" s="17">
        <v>0.225843011370612</v>
      </c>
      <c r="V11" s="17">
        <v>0.50856085846344801</v>
      </c>
      <c r="W11" s="17">
        <v>0.354300042904656</v>
      </c>
      <c r="X11" s="17">
        <v>0.44774050296186702</v>
      </c>
      <c r="Y11" s="17">
        <v>0.411079965859458</v>
      </c>
      <c r="Z11" s="17">
        <v>0.37371588378500997</v>
      </c>
      <c r="AA11" s="17">
        <v>0.33404044688850099</v>
      </c>
      <c r="AB11" s="17">
        <v>0.61108367562451804</v>
      </c>
      <c r="AC11" s="17">
        <v>0.33682228178902102</v>
      </c>
      <c r="AD11" s="17"/>
      <c r="AE11" s="17">
        <v>0.38725345138370898</v>
      </c>
      <c r="AF11" s="17">
        <v>0.44032114687593399</v>
      </c>
    </row>
    <row r="12" spans="2:32" x14ac:dyDescent="0.5">
      <c r="B12" s="18" t="s">
        <v>356</v>
      </c>
      <c r="C12" s="19">
        <v>0.31699743512442102</v>
      </c>
      <c r="D12" s="19">
        <v>0.36752357180043499</v>
      </c>
      <c r="E12" s="19">
        <v>0.259124567418478</v>
      </c>
      <c r="F12" s="19"/>
      <c r="G12" s="19">
        <v>0.29456417600713303</v>
      </c>
      <c r="H12" s="19">
        <v>0.30992940952443698</v>
      </c>
      <c r="I12" s="19">
        <v>0.33600263933862701</v>
      </c>
      <c r="J12" s="19">
        <v>0.29963996109669999</v>
      </c>
      <c r="K12" s="19">
        <v>0.32205886878517298</v>
      </c>
      <c r="L12" s="19">
        <v>0.34241315577882098</v>
      </c>
      <c r="M12" s="19"/>
      <c r="N12" s="19">
        <v>0.32485513440374802</v>
      </c>
      <c r="O12" s="19">
        <v>0.27467801745826897</v>
      </c>
      <c r="P12" s="19">
        <v>0.32750399059512902</v>
      </c>
      <c r="Q12" s="19">
        <v>0.14825164720912701</v>
      </c>
      <c r="R12" s="19">
        <v>1</v>
      </c>
      <c r="S12" s="19">
        <v>0.407089477146028</v>
      </c>
      <c r="T12" s="19">
        <v>0.22123118590721499</v>
      </c>
      <c r="U12" s="19">
        <v>0.46357982418155902</v>
      </c>
      <c r="V12" s="19">
        <v>0.33747689054173702</v>
      </c>
      <c r="W12" s="19">
        <v>0.37554354519655098</v>
      </c>
      <c r="X12" s="19">
        <v>0.44357487639120602</v>
      </c>
      <c r="Y12" s="19">
        <v>0.161037164899268</v>
      </c>
      <c r="Z12" s="19">
        <v>0.298678377097504</v>
      </c>
      <c r="AA12" s="19">
        <v>9.9462241249239997E-2</v>
      </c>
      <c r="AB12" s="19">
        <v>0.268208412608198</v>
      </c>
      <c r="AC12" s="19">
        <v>0.21755638239714001</v>
      </c>
      <c r="AD12" s="19"/>
      <c r="AE12" s="19">
        <v>0.39094085760573299</v>
      </c>
      <c r="AF12" s="19">
        <v>0.27067378285080601</v>
      </c>
    </row>
    <row r="13" spans="2:32" x14ac:dyDescent="0.5">
      <c r="B13" s="16" t="s">
        <v>541</v>
      </c>
    </row>
    <row r="14" spans="2:32" x14ac:dyDescent="0.5">
      <c r="B14" t="s">
        <v>58</v>
      </c>
    </row>
    <row r="15" spans="2:32" x14ac:dyDescent="0.5">
      <c r="B15" t="s">
        <v>59</v>
      </c>
    </row>
    <row r="17" spans="2:2" x14ac:dyDescent="0.5">
      <c r="B17"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AF17"/>
  <sheetViews>
    <sheetView showGridLines="0" workbookViewId="0">
      <pane xSplit="2" topLeftCell="C1" activePane="topRight" state="frozen"/>
      <selection pane="topRight" activeCell="B13" sqref="B13"/>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359</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536</v>
      </c>
      <c r="D7" s="10">
        <v>279</v>
      </c>
      <c r="E7" s="10">
        <v>255</v>
      </c>
      <c r="F7" s="10"/>
      <c r="G7" s="10">
        <v>27</v>
      </c>
      <c r="H7" s="10">
        <v>100</v>
      </c>
      <c r="I7" s="10">
        <v>118</v>
      </c>
      <c r="J7" s="10">
        <v>136</v>
      </c>
      <c r="K7" s="10">
        <v>124</v>
      </c>
      <c r="L7" s="10">
        <v>31</v>
      </c>
      <c r="M7" s="10"/>
      <c r="N7" s="10">
        <v>70</v>
      </c>
      <c r="O7" s="10">
        <v>95</v>
      </c>
      <c r="P7" s="10">
        <v>24</v>
      </c>
      <c r="Q7" s="10">
        <v>14</v>
      </c>
      <c r="R7" s="10">
        <v>4</v>
      </c>
      <c r="S7" s="10">
        <v>17</v>
      </c>
      <c r="T7" s="10">
        <v>40</v>
      </c>
      <c r="U7" s="10">
        <v>9</v>
      </c>
      <c r="V7" s="10">
        <v>39</v>
      </c>
      <c r="W7" s="10">
        <v>117</v>
      </c>
      <c r="X7" s="10">
        <v>27</v>
      </c>
      <c r="Y7" s="10">
        <v>7</v>
      </c>
      <c r="Z7" s="10">
        <v>24</v>
      </c>
      <c r="AA7" s="10">
        <v>19</v>
      </c>
      <c r="AB7" s="10">
        <v>16</v>
      </c>
      <c r="AC7" s="10">
        <v>14</v>
      </c>
      <c r="AD7" s="10"/>
      <c r="AE7" s="10">
        <v>194</v>
      </c>
      <c r="AF7" s="10">
        <v>342</v>
      </c>
    </row>
    <row r="8" spans="2:32" ht="30" customHeight="1" x14ac:dyDescent="0.5">
      <c r="B8" s="11" t="s">
        <v>20</v>
      </c>
      <c r="C8" s="11">
        <v>549</v>
      </c>
      <c r="D8" s="11">
        <v>288</v>
      </c>
      <c r="E8" s="11">
        <v>259</v>
      </c>
      <c r="F8" s="11"/>
      <c r="G8" s="11">
        <v>29</v>
      </c>
      <c r="H8" s="11">
        <v>117</v>
      </c>
      <c r="I8" s="11">
        <v>123</v>
      </c>
      <c r="J8" s="11">
        <v>128</v>
      </c>
      <c r="K8" s="11">
        <v>122</v>
      </c>
      <c r="L8" s="11">
        <v>30</v>
      </c>
      <c r="M8" s="11"/>
      <c r="N8" s="11">
        <v>76</v>
      </c>
      <c r="O8" s="11">
        <v>95</v>
      </c>
      <c r="P8" s="11">
        <v>21</v>
      </c>
      <c r="Q8" s="11">
        <v>13</v>
      </c>
      <c r="R8" s="11">
        <v>3</v>
      </c>
      <c r="S8" s="11">
        <v>14</v>
      </c>
      <c r="T8" s="11">
        <v>37</v>
      </c>
      <c r="U8" s="11">
        <v>8</v>
      </c>
      <c r="V8" s="11">
        <v>53</v>
      </c>
      <c r="W8" s="11">
        <v>124</v>
      </c>
      <c r="X8" s="11">
        <v>26</v>
      </c>
      <c r="Y8" s="11">
        <v>6</v>
      </c>
      <c r="Z8" s="11">
        <v>21</v>
      </c>
      <c r="AA8" s="11">
        <v>17</v>
      </c>
      <c r="AB8" s="11">
        <v>21</v>
      </c>
      <c r="AC8" s="11">
        <v>13</v>
      </c>
      <c r="AD8" s="11"/>
      <c r="AE8" s="11">
        <v>211</v>
      </c>
      <c r="AF8" s="11">
        <v>337</v>
      </c>
    </row>
    <row r="9" spans="2:32" ht="28.7" x14ac:dyDescent="0.5">
      <c r="B9" s="18" t="s">
        <v>353</v>
      </c>
      <c r="C9" s="17">
        <v>5.5622050555362297E-2</v>
      </c>
      <c r="D9" s="17">
        <v>6.11929561683398E-2</v>
      </c>
      <c r="E9" s="17">
        <v>4.98136286130944E-2</v>
      </c>
      <c r="F9" s="17"/>
      <c r="G9" s="17">
        <v>0.177154613423472</v>
      </c>
      <c r="H9" s="17">
        <v>5.4664794934586203E-2</v>
      </c>
      <c r="I9" s="17">
        <v>4.6155519880877398E-2</v>
      </c>
      <c r="J9" s="17">
        <v>5.66538642989802E-2</v>
      </c>
      <c r="K9" s="17">
        <v>4.9462976778760902E-2</v>
      </c>
      <c r="L9" s="17">
        <v>0</v>
      </c>
      <c r="M9" s="17"/>
      <c r="N9" s="17">
        <v>2.7137509681404E-2</v>
      </c>
      <c r="O9" s="17">
        <v>6.4138114317867201E-2</v>
      </c>
      <c r="P9" s="17">
        <v>9.5182967662013507E-2</v>
      </c>
      <c r="Q9" s="17">
        <v>7.2866155950433997E-2</v>
      </c>
      <c r="R9" s="17">
        <v>0</v>
      </c>
      <c r="S9" s="17">
        <v>0.11656006812325399</v>
      </c>
      <c r="T9" s="17">
        <v>0.106218900323756</v>
      </c>
      <c r="U9" s="17">
        <v>0.10737447089025901</v>
      </c>
      <c r="V9" s="17">
        <v>2.4778777830939899E-2</v>
      </c>
      <c r="W9" s="17">
        <v>5.1385103030925597E-2</v>
      </c>
      <c r="X9" s="17">
        <v>3.20997423415205E-2</v>
      </c>
      <c r="Y9" s="17">
        <v>0</v>
      </c>
      <c r="Z9" s="17">
        <v>4.3998810677281897E-2</v>
      </c>
      <c r="AA9" s="17">
        <v>9.9129149465413402E-2</v>
      </c>
      <c r="AB9" s="17">
        <v>0</v>
      </c>
      <c r="AC9" s="17">
        <v>0.14537307616833101</v>
      </c>
      <c r="AD9" s="17"/>
      <c r="AE9" s="17">
        <v>4.71214594044254E-2</v>
      </c>
      <c r="AF9" s="17">
        <v>6.0947452266321499E-2</v>
      </c>
    </row>
    <row r="10" spans="2:32" ht="28.7" x14ac:dyDescent="0.5">
      <c r="B10" s="18" t="s">
        <v>354</v>
      </c>
      <c r="C10" s="17">
        <v>0.153795772680721</v>
      </c>
      <c r="D10" s="17">
        <v>0.14561321303059699</v>
      </c>
      <c r="E10" s="17">
        <v>0.160563268595731</v>
      </c>
      <c r="F10" s="17"/>
      <c r="G10" s="17">
        <v>0.20309403848575699</v>
      </c>
      <c r="H10" s="17">
        <v>0.158980078236442</v>
      </c>
      <c r="I10" s="17">
        <v>0.18152637462479701</v>
      </c>
      <c r="J10" s="17">
        <v>0.20794469026679199</v>
      </c>
      <c r="K10" s="17">
        <v>8.2335949463160599E-2</v>
      </c>
      <c r="L10" s="17">
        <v>3.02041794061534E-2</v>
      </c>
      <c r="M10" s="17"/>
      <c r="N10" s="17">
        <v>0.127390518355633</v>
      </c>
      <c r="O10" s="17">
        <v>0.12666472059949799</v>
      </c>
      <c r="P10" s="17">
        <v>0.12432009298250001</v>
      </c>
      <c r="Q10" s="17">
        <v>0.134112167734947</v>
      </c>
      <c r="R10" s="17">
        <v>0.265098245872185</v>
      </c>
      <c r="S10" s="17">
        <v>0.114441646669032</v>
      </c>
      <c r="T10" s="17">
        <v>0.109174034400513</v>
      </c>
      <c r="U10" s="17">
        <v>0.32919083429483198</v>
      </c>
      <c r="V10" s="17">
        <v>0.128039961397203</v>
      </c>
      <c r="W10" s="17">
        <v>0.19225236088355699</v>
      </c>
      <c r="X10" s="17">
        <v>0.191807822568549</v>
      </c>
      <c r="Y10" s="17">
        <v>0.40677081277890997</v>
      </c>
      <c r="Z10" s="17">
        <v>0.13569496114402099</v>
      </c>
      <c r="AA10" s="17">
        <v>0.27710640113183799</v>
      </c>
      <c r="AB10" s="17">
        <v>6.2698113981680098E-2</v>
      </c>
      <c r="AC10" s="17">
        <v>0.16855443731845099</v>
      </c>
      <c r="AD10" s="17"/>
      <c r="AE10" s="17">
        <v>0.146946979484958</v>
      </c>
      <c r="AF10" s="17">
        <v>0.15808636545893001</v>
      </c>
    </row>
    <row r="11" spans="2:32" ht="28.7" x14ac:dyDescent="0.5">
      <c r="B11" s="18" t="s">
        <v>355</v>
      </c>
      <c r="C11" s="17">
        <v>0.320031805439287</v>
      </c>
      <c r="D11" s="17">
        <v>0.31127219963804897</v>
      </c>
      <c r="E11" s="17">
        <v>0.33214256245118701</v>
      </c>
      <c r="F11" s="17"/>
      <c r="G11" s="17">
        <v>0.225948335043096</v>
      </c>
      <c r="H11" s="17">
        <v>0.33052829502977499</v>
      </c>
      <c r="I11" s="17">
        <v>0.34039033706838501</v>
      </c>
      <c r="J11" s="17">
        <v>0.26535973360849202</v>
      </c>
      <c r="K11" s="17">
        <v>0.35282628909439401</v>
      </c>
      <c r="L11" s="17">
        <v>0.38843704566546999</v>
      </c>
      <c r="M11" s="17"/>
      <c r="N11" s="17">
        <v>0.30609350787360601</v>
      </c>
      <c r="O11" s="17">
        <v>0.375350298243179</v>
      </c>
      <c r="P11" s="17">
        <v>0.41259591836547399</v>
      </c>
      <c r="Q11" s="17">
        <v>0.35722079942551599</v>
      </c>
      <c r="R11" s="17">
        <v>0</v>
      </c>
      <c r="S11" s="17">
        <v>0.41715202004904101</v>
      </c>
      <c r="T11" s="17">
        <v>0.348337122023678</v>
      </c>
      <c r="U11" s="17">
        <v>0.106900477639552</v>
      </c>
      <c r="V11" s="17">
        <v>0.25078037962049698</v>
      </c>
      <c r="W11" s="17">
        <v>0.311432648214234</v>
      </c>
      <c r="X11" s="17">
        <v>0.30296735816982301</v>
      </c>
      <c r="Y11" s="17">
        <v>0.29001475133327997</v>
      </c>
      <c r="Z11" s="17">
        <v>0.43122433019716799</v>
      </c>
      <c r="AA11" s="17">
        <v>0.31886445477422998</v>
      </c>
      <c r="AB11" s="17">
        <v>0.18307345672288899</v>
      </c>
      <c r="AC11" s="17">
        <v>0.28437121944113197</v>
      </c>
      <c r="AD11" s="17"/>
      <c r="AE11" s="17">
        <v>0.28013309849213403</v>
      </c>
      <c r="AF11" s="17">
        <v>0.34502731910047602</v>
      </c>
    </row>
    <row r="12" spans="2:32" x14ac:dyDescent="0.5">
      <c r="B12" s="18" t="s">
        <v>356</v>
      </c>
      <c r="C12" s="19">
        <v>0.47055037132463001</v>
      </c>
      <c r="D12" s="19">
        <v>0.48192163116301501</v>
      </c>
      <c r="E12" s="19">
        <v>0.45748054033998697</v>
      </c>
      <c r="F12" s="19"/>
      <c r="G12" s="19">
        <v>0.39380301304767601</v>
      </c>
      <c r="H12" s="19">
        <v>0.45582683179919598</v>
      </c>
      <c r="I12" s="19">
        <v>0.43192776842594099</v>
      </c>
      <c r="J12" s="19">
        <v>0.47004171182573601</v>
      </c>
      <c r="K12" s="19">
        <v>0.51537478466368503</v>
      </c>
      <c r="L12" s="19">
        <v>0.58135877492837695</v>
      </c>
      <c r="M12" s="19"/>
      <c r="N12" s="19">
        <v>0.53937846408935597</v>
      </c>
      <c r="O12" s="19">
        <v>0.433846866839455</v>
      </c>
      <c r="P12" s="19">
        <v>0.36790102099001198</v>
      </c>
      <c r="Q12" s="19">
        <v>0.43580087688910302</v>
      </c>
      <c r="R12" s="19">
        <v>0.734901754127815</v>
      </c>
      <c r="S12" s="19">
        <v>0.35184626515867301</v>
      </c>
      <c r="T12" s="19">
        <v>0.43626994325205398</v>
      </c>
      <c r="U12" s="19">
        <v>0.45653421717535703</v>
      </c>
      <c r="V12" s="19">
        <v>0.59640088115136003</v>
      </c>
      <c r="W12" s="19">
        <v>0.44492988787128401</v>
      </c>
      <c r="X12" s="19">
        <v>0.47312507692010802</v>
      </c>
      <c r="Y12" s="19">
        <v>0.30321443588781</v>
      </c>
      <c r="Z12" s="19">
        <v>0.38908189798152898</v>
      </c>
      <c r="AA12" s="19">
        <v>0.30489999462851802</v>
      </c>
      <c r="AB12" s="19">
        <v>0.75422842929543099</v>
      </c>
      <c r="AC12" s="19">
        <v>0.40170126707208598</v>
      </c>
      <c r="AD12" s="19"/>
      <c r="AE12" s="19">
        <v>0.52579846261848295</v>
      </c>
      <c r="AF12" s="19">
        <v>0.435938863174272</v>
      </c>
    </row>
    <row r="13" spans="2:32" x14ac:dyDescent="0.5">
      <c r="B13" s="16" t="s">
        <v>541</v>
      </c>
    </row>
    <row r="14" spans="2:32" x14ac:dyDescent="0.5">
      <c r="B14" t="s">
        <v>58</v>
      </c>
    </row>
    <row r="15" spans="2:32" x14ac:dyDescent="0.5">
      <c r="B15" t="s">
        <v>59</v>
      </c>
    </row>
    <row r="17" spans="2:2" x14ac:dyDescent="0.5">
      <c r="B17"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AF17"/>
  <sheetViews>
    <sheetView showGridLines="0" workbookViewId="0">
      <pane xSplit="2" topLeftCell="C1" activePane="topRight" state="frozen"/>
      <selection pane="topRight" activeCell="B13" sqref="B13"/>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360</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536</v>
      </c>
      <c r="D7" s="10">
        <v>279</v>
      </c>
      <c r="E7" s="10">
        <v>255</v>
      </c>
      <c r="F7" s="10"/>
      <c r="G7" s="10">
        <v>27</v>
      </c>
      <c r="H7" s="10">
        <v>100</v>
      </c>
      <c r="I7" s="10">
        <v>118</v>
      </c>
      <c r="J7" s="10">
        <v>136</v>
      </c>
      <c r="K7" s="10">
        <v>124</v>
      </c>
      <c r="L7" s="10">
        <v>31</v>
      </c>
      <c r="M7" s="10"/>
      <c r="N7" s="10">
        <v>70</v>
      </c>
      <c r="O7" s="10">
        <v>95</v>
      </c>
      <c r="P7" s="10">
        <v>24</v>
      </c>
      <c r="Q7" s="10">
        <v>14</v>
      </c>
      <c r="R7" s="10">
        <v>4</v>
      </c>
      <c r="S7" s="10">
        <v>17</v>
      </c>
      <c r="T7" s="10">
        <v>40</v>
      </c>
      <c r="U7" s="10">
        <v>9</v>
      </c>
      <c r="V7" s="10">
        <v>39</v>
      </c>
      <c r="W7" s="10">
        <v>117</v>
      </c>
      <c r="X7" s="10">
        <v>27</v>
      </c>
      <c r="Y7" s="10">
        <v>7</v>
      </c>
      <c r="Z7" s="10">
        <v>24</v>
      </c>
      <c r="AA7" s="10">
        <v>19</v>
      </c>
      <c r="AB7" s="10">
        <v>16</v>
      </c>
      <c r="AC7" s="10">
        <v>14</v>
      </c>
      <c r="AD7" s="10"/>
      <c r="AE7" s="10">
        <v>194</v>
      </c>
      <c r="AF7" s="10">
        <v>342</v>
      </c>
    </row>
    <row r="8" spans="2:32" ht="30" customHeight="1" x14ac:dyDescent="0.5">
      <c r="B8" s="11" t="s">
        <v>20</v>
      </c>
      <c r="C8" s="11">
        <v>549</v>
      </c>
      <c r="D8" s="11">
        <v>288</v>
      </c>
      <c r="E8" s="11">
        <v>259</v>
      </c>
      <c r="F8" s="11"/>
      <c r="G8" s="11">
        <v>29</v>
      </c>
      <c r="H8" s="11">
        <v>117</v>
      </c>
      <c r="I8" s="11">
        <v>123</v>
      </c>
      <c r="J8" s="11">
        <v>128</v>
      </c>
      <c r="K8" s="11">
        <v>122</v>
      </c>
      <c r="L8" s="11">
        <v>30</v>
      </c>
      <c r="M8" s="11"/>
      <c r="N8" s="11">
        <v>76</v>
      </c>
      <c r="O8" s="11">
        <v>95</v>
      </c>
      <c r="P8" s="11">
        <v>21</v>
      </c>
      <c r="Q8" s="11">
        <v>13</v>
      </c>
      <c r="R8" s="11">
        <v>3</v>
      </c>
      <c r="S8" s="11">
        <v>14</v>
      </c>
      <c r="T8" s="11">
        <v>37</v>
      </c>
      <c r="U8" s="11">
        <v>8</v>
      </c>
      <c r="V8" s="11">
        <v>53</v>
      </c>
      <c r="W8" s="11">
        <v>124</v>
      </c>
      <c r="X8" s="11">
        <v>26</v>
      </c>
      <c r="Y8" s="11">
        <v>6</v>
      </c>
      <c r="Z8" s="11">
        <v>21</v>
      </c>
      <c r="AA8" s="11">
        <v>17</v>
      </c>
      <c r="AB8" s="11">
        <v>21</v>
      </c>
      <c r="AC8" s="11">
        <v>13</v>
      </c>
      <c r="AD8" s="11"/>
      <c r="AE8" s="11">
        <v>211</v>
      </c>
      <c r="AF8" s="11">
        <v>337</v>
      </c>
    </row>
    <row r="9" spans="2:32" ht="28.7" x14ac:dyDescent="0.5">
      <c r="B9" s="18" t="s">
        <v>353</v>
      </c>
      <c r="C9" s="17">
        <v>7.7273863590259104E-2</v>
      </c>
      <c r="D9" s="17">
        <v>6.8558212102389104E-2</v>
      </c>
      <c r="E9" s="17">
        <v>8.4076900687536704E-2</v>
      </c>
      <c r="F9" s="17"/>
      <c r="G9" s="17">
        <v>0.16212542408036401</v>
      </c>
      <c r="H9" s="17">
        <v>0.10972792415837999</v>
      </c>
      <c r="I9" s="17">
        <v>7.1662496399350795E-2</v>
      </c>
      <c r="J9" s="17">
        <v>2.1221965804492999E-2</v>
      </c>
      <c r="K9" s="17">
        <v>0.101994603667336</v>
      </c>
      <c r="L9" s="17">
        <v>3.02041794061534E-2</v>
      </c>
      <c r="M9" s="17"/>
      <c r="N9" s="17">
        <v>4.1393714750591601E-2</v>
      </c>
      <c r="O9" s="17">
        <v>5.7268375802332398E-2</v>
      </c>
      <c r="P9" s="17">
        <v>4.4122133433638501E-2</v>
      </c>
      <c r="Q9" s="17">
        <v>0.14470399331161399</v>
      </c>
      <c r="R9" s="17">
        <v>0</v>
      </c>
      <c r="S9" s="17">
        <v>0.177535383618624</v>
      </c>
      <c r="T9" s="17">
        <v>7.0653303227452696E-2</v>
      </c>
      <c r="U9" s="17">
        <v>0</v>
      </c>
      <c r="V9" s="17">
        <v>4.9912250051334303E-2</v>
      </c>
      <c r="W9" s="17">
        <v>0.100646544765244</v>
      </c>
      <c r="X9" s="17">
        <v>0.102283942558048</v>
      </c>
      <c r="Y9" s="17">
        <v>0</v>
      </c>
      <c r="Z9" s="17">
        <v>8.7376691180131402E-2</v>
      </c>
      <c r="AA9" s="17">
        <v>0.20902058404235899</v>
      </c>
      <c r="AB9" s="17">
        <v>0</v>
      </c>
      <c r="AC9" s="17">
        <v>0.21478856869718299</v>
      </c>
      <c r="AD9" s="17"/>
      <c r="AE9" s="17">
        <v>3.9532540300989502E-2</v>
      </c>
      <c r="AF9" s="17">
        <v>0.10091783188020501</v>
      </c>
    </row>
    <row r="10" spans="2:32" ht="28.7" x14ac:dyDescent="0.5">
      <c r="B10" s="18" t="s">
        <v>354</v>
      </c>
      <c r="C10" s="17">
        <v>0.20000930354608601</v>
      </c>
      <c r="D10" s="17">
        <v>0.22780862697674301</v>
      </c>
      <c r="E10" s="17">
        <v>0.17045806800697799</v>
      </c>
      <c r="F10" s="17"/>
      <c r="G10" s="17">
        <v>0.26075395794402201</v>
      </c>
      <c r="H10" s="17">
        <v>0.19791372924707801</v>
      </c>
      <c r="I10" s="17">
        <v>0.17375882207761001</v>
      </c>
      <c r="J10" s="17">
        <v>0.24352847584958801</v>
      </c>
      <c r="K10" s="17">
        <v>0.18829166007672599</v>
      </c>
      <c r="L10" s="17">
        <v>0.117607498927068</v>
      </c>
      <c r="M10" s="17"/>
      <c r="N10" s="17">
        <v>0.161528581783148</v>
      </c>
      <c r="O10" s="17">
        <v>0.239781289263442</v>
      </c>
      <c r="P10" s="17">
        <v>0.24777145529247799</v>
      </c>
      <c r="Q10" s="17">
        <v>0.20377272151196099</v>
      </c>
      <c r="R10" s="17">
        <v>0.46980350825563</v>
      </c>
      <c r="S10" s="17">
        <v>0.227686350458606</v>
      </c>
      <c r="T10" s="17">
        <v>0.28868720830717898</v>
      </c>
      <c r="U10" s="17">
        <v>0.215805169265775</v>
      </c>
      <c r="V10" s="17">
        <v>0.16705539893028501</v>
      </c>
      <c r="W10" s="17">
        <v>0.12853999773944699</v>
      </c>
      <c r="X10" s="17">
        <v>0.15439029752574199</v>
      </c>
      <c r="Y10" s="17">
        <v>0.266845704342006</v>
      </c>
      <c r="Z10" s="17">
        <v>0.218279630537946</v>
      </c>
      <c r="AA10" s="17">
        <v>0.31642810926832599</v>
      </c>
      <c r="AB10" s="17">
        <v>0.37574378511378198</v>
      </c>
      <c r="AC10" s="17">
        <v>9.9138944789599504E-2</v>
      </c>
      <c r="AD10" s="17"/>
      <c r="AE10" s="17">
        <v>0.112884253569143</v>
      </c>
      <c r="AF10" s="17">
        <v>0.25459090639890503</v>
      </c>
    </row>
    <row r="11" spans="2:32" ht="28.7" x14ac:dyDescent="0.5">
      <c r="B11" s="18" t="s">
        <v>355</v>
      </c>
      <c r="C11" s="17">
        <v>0.30994207254959599</v>
      </c>
      <c r="D11" s="17">
        <v>0.26589036117403902</v>
      </c>
      <c r="E11" s="17">
        <v>0.36135078339985599</v>
      </c>
      <c r="F11" s="17"/>
      <c r="G11" s="17">
        <v>0.347600853369606</v>
      </c>
      <c r="H11" s="17">
        <v>0.26703016638056398</v>
      </c>
      <c r="I11" s="17">
        <v>0.32727687174769499</v>
      </c>
      <c r="J11" s="17">
        <v>0.35412332669614999</v>
      </c>
      <c r="K11" s="17">
        <v>0.27808129395810999</v>
      </c>
      <c r="L11" s="17">
        <v>0.30994722729750102</v>
      </c>
      <c r="M11" s="17"/>
      <c r="N11" s="17">
        <v>0.310652980584395</v>
      </c>
      <c r="O11" s="17">
        <v>0.337499888022462</v>
      </c>
      <c r="P11" s="17">
        <v>0.33965793974981301</v>
      </c>
      <c r="Q11" s="17">
        <v>0.287878772289416</v>
      </c>
      <c r="R11" s="17">
        <v>0</v>
      </c>
      <c r="S11" s="17">
        <v>0.236662640231041</v>
      </c>
      <c r="T11" s="17">
        <v>0.37500799311125599</v>
      </c>
      <c r="U11" s="17">
        <v>0.33622307933027001</v>
      </c>
      <c r="V11" s="17">
        <v>0.310118875842402</v>
      </c>
      <c r="W11" s="17">
        <v>0.32441544082683399</v>
      </c>
      <c r="X11" s="17">
        <v>0.28824197167215099</v>
      </c>
      <c r="Y11" s="17">
        <v>0.44313954432471298</v>
      </c>
      <c r="Z11" s="17">
        <v>0.27361189035604599</v>
      </c>
      <c r="AA11" s="17">
        <v>0.16965131206079601</v>
      </c>
      <c r="AB11" s="17">
        <v>0.17443672863396101</v>
      </c>
      <c r="AC11" s="17">
        <v>0.33169291485515201</v>
      </c>
      <c r="AD11" s="17"/>
      <c r="AE11" s="17">
        <v>0.19784395784529499</v>
      </c>
      <c r="AF11" s="17">
        <v>0.38016865811779998</v>
      </c>
    </row>
    <row r="12" spans="2:32" x14ac:dyDescent="0.5">
      <c r="B12" s="18" t="s">
        <v>356</v>
      </c>
      <c r="C12" s="19">
        <v>0.41277476031405902</v>
      </c>
      <c r="D12" s="19">
        <v>0.437742799746829</v>
      </c>
      <c r="E12" s="19">
        <v>0.38411424790562898</v>
      </c>
      <c r="F12" s="19"/>
      <c r="G12" s="19">
        <v>0.22951976460600801</v>
      </c>
      <c r="H12" s="19">
        <v>0.425328180213978</v>
      </c>
      <c r="I12" s="19">
        <v>0.42730180977534399</v>
      </c>
      <c r="J12" s="19">
        <v>0.381126231649769</v>
      </c>
      <c r="K12" s="19">
        <v>0.43163244229782699</v>
      </c>
      <c r="L12" s="19">
        <v>0.54224109436927803</v>
      </c>
      <c r="M12" s="19"/>
      <c r="N12" s="19">
        <v>0.486424722881866</v>
      </c>
      <c r="O12" s="19">
        <v>0.36545044691176398</v>
      </c>
      <c r="P12" s="19">
        <v>0.36844847152407101</v>
      </c>
      <c r="Q12" s="19">
        <v>0.363644512887009</v>
      </c>
      <c r="R12" s="19">
        <v>0.53019649174437</v>
      </c>
      <c r="S12" s="19">
        <v>0.358115625691729</v>
      </c>
      <c r="T12" s="19">
        <v>0.26565149535411198</v>
      </c>
      <c r="U12" s="19">
        <v>0.44797175140395501</v>
      </c>
      <c r="V12" s="19">
        <v>0.47291347517597898</v>
      </c>
      <c r="W12" s="19">
        <v>0.44639801666847401</v>
      </c>
      <c r="X12" s="19">
        <v>0.45508378824405898</v>
      </c>
      <c r="Y12" s="19">
        <v>0.29001475133327997</v>
      </c>
      <c r="Z12" s="19">
        <v>0.42073178792587701</v>
      </c>
      <c r="AA12" s="19">
        <v>0.30489999462851802</v>
      </c>
      <c r="AB12" s="19">
        <v>0.44981948625225698</v>
      </c>
      <c r="AC12" s="19">
        <v>0.35437957165806599</v>
      </c>
      <c r="AD12" s="19"/>
      <c r="AE12" s="19">
        <v>0.64973924828457297</v>
      </c>
      <c r="AF12" s="19">
        <v>0.26432260360309001</v>
      </c>
    </row>
    <row r="13" spans="2:32" x14ac:dyDescent="0.5">
      <c r="B13" s="16" t="s">
        <v>541</v>
      </c>
    </row>
    <row r="14" spans="2:32" x14ac:dyDescent="0.5">
      <c r="B14" t="s">
        <v>58</v>
      </c>
    </row>
    <row r="15" spans="2:32" x14ac:dyDescent="0.5">
      <c r="B15" t="s">
        <v>59</v>
      </c>
    </row>
    <row r="17" spans="2:2" x14ac:dyDescent="0.5">
      <c r="B17"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AF17"/>
  <sheetViews>
    <sheetView showGridLines="0" workbookViewId="0">
      <pane xSplit="2" topLeftCell="C1" activePane="topRight" state="frozen"/>
      <selection pane="topRight" activeCell="B13" sqref="B13"/>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361</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536</v>
      </c>
      <c r="D7" s="10">
        <v>279</v>
      </c>
      <c r="E7" s="10">
        <v>255</v>
      </c>
      <c r="F7" s="10"/>
      <c r="G7" s="10">
        <v>27</v>
      </c>
      <c r="H7" s="10">
        <v>100</v>
      </c>
      <c r="I7" s="10">
        <v>118</v>
      </c>
      <c r="J7" s="10">
        <v>136</v>
      </c>
      <c r="K7" s="10">
        <v>124</v>
      </c>
      <c r="L7" s="10">
        <v>31</v>
      </c>
      <c r="M7" s="10"/>
      <c r="N7" s="10">
        <v>70</v>
      </c>
      <c r="O7" s="10">
        <v>95</v>
      </c>
      <c r="P7" s="10">
        <v>24</v>
      </c>
      <c r="Q7" s="10">
        <v>14</v>
      </c>
      <c r="R7" s="10">
        <v>4</v>
      </c>
      <c r="S7" s="10">
        <v>17</v>
      </c>
      <c r="T7" s="10">
        <v>40</v>
      </c>
      <c r="U7" s="10">
        <v>9</v>
      </c>
      <c r="V7" s="10">
        <v>39</v>
      </c>
      <c r="W7" s="10">
        <v>117</v>
      </c>
      <c r="X7" s="10">
        <v>27</v>
      </c>
      <c r="Y7" s="10">
        <v>7</v>
      </c>
      <c r="Z7" s="10">
        <v>24</v>
      </c>
      <c r="AA7" s="10">
        <v>19</v>
      </c>
      <c r="AB7" s="10">
        <v>16</v>
      </c>
      <c r="AC7" s="10">
        <v>14</v>
      </c>
      <c r="AD7" s="10"/>
      <c r="AE7" s="10">
        <v>194</v>
      </c>
      <c r="AF7" s="10">
        <v>342</v>
      </c>
    </row>
    <row r="8" spans="2:32" ht="30" customHeight="1" x14ac:dyDescent="0.5">
      <c r="B8" s="11" t="s">
        <v>20</v>
      </c>
      <c r="C8" s="11">
        <v>549</v>
      </c>
      <c r="D8" s="11">
        <v>288</v>
      </c>
      <c r="E8" s="11">
        <v>259</v>
      </c>
      <c r="F8" s="11"/>
      <c r="G8" s="11">
        <v>29</v>
      </c>
      <c r="H8" s="11">
        <v>117</v>
      </c>
      <c r="I8" s="11">
        <v>123</v>
      </c>
      <c r="J8" s="11">
        <v>128</v>
      </c>
      <c r="K8" s="11">
        <v>122</v>
      </c>
      <c r="L8" s="11">
        <v>30</v>
      </c>
      <c r="M8" s="11"/>
      <c r="N8" s="11">
        <v>76</v>
      </c>
      <c r="O8" s="11">
        <v>95</v>
      </c>
      <c r="P8" s="11">
        <v>21</v>
      </c>
      <c r="Q8" s="11">
        <v>13</v>
      </c>
      <c r="R8" s="11">
        <v>3</v>
      </c>
      <c r="S8" s="11">
        <v>14</v>
      </c>
      <c r="T8" s="11">
        <v>37</v>
      </c>
      <c r="U8" s="11">
        <v>8</v>
      </c>
      <c r="V8" s="11">
        <v>53</v>
      </c>
      <c r="W8" s="11">
        <v>124</v>
      </c>
      <c r="X8" s="11">
        <v>26</v>
      </c>
      <c r="Y8" s="11">
        <v>6</v>
      </c>
      <c r="Z8" s="11">
        <v>21</v>
      </c>
      <c r="AA8" s="11">
        <v>17</v>
      </c>
      <c r="AB8" s="11">
        <v>21</v>
      </c>
      <c r="AC8" s="11">
        <v>13</v>
      </c>
      <c r="AD8" s="11"/>
      <c r="AE8" s="11">
        <v>211</v>
      </c>
      <c r="AF8" s="11">
        <v>337</v>
      </c>
    </row>
    <row r="9" spans="2:32" ht="28.7" x14ac:dyDescent="0.5">
      <c r="B9" s="18" t="s">
        <v>353</v>
      </c>
      <c r="C9" s="17">
        <v>5.7853669415453703E-2</v>
      </c>
      <c r="D9" s="17">
        <v>6.2267425917786001E-2</v>
      </c>
      <c r="E9" s="17">
        <v>4.9867699209153099E-2</v>
      </c>
      <c r="F9" s="17"/>
      <c r="G9" s="17">
        <v>6.76572494691174E-2</v>
      </c>
      <c r="H9" s="17">
        <v>5.2418449608382399E-2</v>
      </c>
      <c r="I9" s="17">
        <v>8.4468345748137094E-2</v>
      </c>
      <c r="J9" s="17">
        <v>2.8538180586177998E-2</v>
      </c>
      <c r="K9" s="17">
        <v>6.4747387735860404E-2</v>
      </c>
      <c r="L9" s="17">
        <v>5.7966964487349303E-2</v>
      </c>
      <c r="M9" s="17"/>
      <c r="N9" s="17">
        <v>8.2689784573464001E-2</v>
      </c>
      <c r="O9" s="17">
        <v>7.05089835767366E-2</v>
      </c>
      <c r="P9" s="17">
        <v>3.9485291507279002E-2</v>
      </c>
      <c r="Q9" s="17">
        <v>7.2866155950433997E-2</v>
      </c>
      <c r="R9" s="17">
        <v>0</v>
      </c>
      <c r="S9" s="17">
        <v>0</v>
      </c>
      <c r="T9" s="17">
        <v>5.0814077137358499E-2</v>
      </c>
      <c r="U9" s="17">
        <v>0.246082325311063</v>
      </c>
      <c r="V9" s="17">
        <v>0</v>
      </c>
      <c r="W9" s="17">
        <v>7.3879794082944705E-2</v>
      </c>
      <c r="X9" s="17">
        <v>0.10917155736171601</v>
      </c>
      <c r="Y9" s="17">
        <v>0</v>
      </c>
      <c r="Z9" s="17">
        <v>0</v>
      </c>
      <c r="AA9" s="17">
        <v>7.0708692089304206E-2</v>
      </c>
      <c r="AB9" s="17">
        <v>0</v>
      </c>
      <c r="AC9" s="17">
        <v>0</v>
      </c>
      <c r="AD9" s="17"/>
      <c r="AE9" s="17">
        <v>5.74986850298825E-2</v>
      </c>
      <c r="AF9" s="17">
        <v>5.8076058002402398E-2</v>
      </c>
    </row>
    <row r="10" spans="2:32" ht="28.7" x14ac:dyDescent="0.5">
      <c r="B10" s="18" t="s">
        <v>354</v>
      </c>
      <c r="C10" s="17">
        <v>0.17245055846330601</v>
      </c>
      <c r="D10" s="17">
        <v>0.202917368825868</v>
      </c>
      <c r="E10" s="17">
        <v>0.139722107154611</v>
      </c>
      <c r="F10" s="17"/>
      <c r="G10" s="17">
        <v>0.242583476006069</v>
      </c>
      <c r="H10" s="17">
        <v>0.13846687371323699</v>
      </c>
      <c r="I10" s="17">
        <v>0.23258819908388301</v>
      </c>
      <c r="J10" s="17">
        <v>0.159247511539783</v>
      </c>
      <c r="K10" s="17">
        <v>0.14359716031384101</v>
      </c>
      <c r="L10" s="17">
        <v>0.16400175778977999</v>
      </c>
      <c r="M10" s="17"/>
      <c r="N10" s="17">
        <v>0.109676397195585</v>
      </c>
      <c r="O10" s="17">
        <v>0.11365454061420099</v>
      </c>
      <c r="P10" s="17">
        <v>0.39401797512678799</v>
      </c>
      <c r="Q10" s="17">
        <v>0.34983457602226897</v>
      </c>
      <c r="R10" s="17">
        <v>0</v>
      </c>
      <c r="S10" s="17">
        <v>0.240495434095988</v>
      </c>
      <c r="T10" s="17">
        <v>0.20157628860452401</v>
      </c>
      <c r="U10" s="17">
        <v>0.217023505619788</v>
      </c>
      <c r="V10" s="17">
        <v>0.18890089242356001</v>
      </c>
      <c r="W10" s="17">
        <v>0.13603147615988201</v>
      </c>
      <c r="X10" s="17">
        <v>7.0366099443991997E-2</v>
      </c>
      <c r="Y10" s="17">
        <v>0.268902694870916</v>
      </c>
      <c r="Z10" s="17">
        <v>0.237150535377607</v>
      </c>
      <c r="AA10" s="17">
        <v>0.46876015213757399</v>
      </c>
      <c r="AB10" s="17">
        <v>0.129602254938642</v>
      </c>
      <c r="AC10" s="17">
        <v>0.31492115756031902</v>
      </c>
      <c r="AD10" s="17"/>
      <c r="AE10" s="17">
        <v>0.183555681486122</v>
      </c>
      <c r="AF10" s="17">
        <v>0.16549348452620699</v>
      </c>
    </row>
    <row r="11" spans="2:32" ht="28.7" x14ac:dyDescent="0.5">
      <c r="B11" s="18" t="s">
        <v>355</v>
      </c>
      <c r="C11" s="17">
        <v>0.244363843626932</v>
      </c>
      <c r="D11" s="17">
        <v>0.21847229285823</v>
      </c>
      <c r="E11" s="17">
        <v>0.275033973195488</v>
      </c>
      <c r="F11" s="17"/>
      <c r="G11" s="17">
        <v>0.144540122954953</v>
      </c>
      <c r="H11" s="17">
        <v>0.31847970996517</v>
      </c>
      <c r="I11" s="17">
        <v>0.21206599785960201</v>
      </c>
      <c r="J11" s="17">
        <v>0.25809688974037098</v>
      </c>
      <c r="K11" s="17">
        <v>0.235604018644713</v>
      </c>
      <c r="L11" s="17">
        <v>0.161575470556374</v>
      </c>
      <c r="M11" s="17"/>
      <c r="N11" s="17">
        <v>0.2602592894529</v>
      </c>
      <c r="O11" s="17">
        <v>0.27241500396176499</v>
      </c>
      <c r="P11" s="17">
        <v>0.11738665241957801</v>
      </c>
      <c r="Q11" s="17">
        <v>0.21468307372954201</v>
      </c>
      <c r="R11" s="17">
        <v>0</v>
      </c>
      <c r="S11" s="17">
        <v>0.29136859519335501</v>
      </c>
      <c r="T11" s="17">
        <v>0.294626827066994</v>
      </c>
      <c r="U11" s="17">
        <v>0.337753300066234</v>
      </c>
      <c r="V11" s="17">
        <v>0.286779978883211</v>
      </c>
      <c r="W11" s="17">
        <v>0.21586716276496401</v>
      </c>
      <c r="X11" s="17">
        <v>0.22756637253134401</v>
      </c>
      <c r="Y11" s="17">
        <v>0.29890528280726097</v>
      </c>
      <c r="Z11" s="17">
        <v>0.34766946231949097</v>
      </c>
      <c r="AA11" s="17">
        <v>9.8226333020175E-2</v>
      </c>
      <c r="AB11" s="17">
        <v>0.234056303053464</v>
      </c>
      <c r="AC11" s="17">
        <v>0.12958995592570599</v>
      </c>
      <c r="AD11" s="17"/>
      <c r="AE11" s="17">
        <v>0.16854464892785601</v>
      </c>
      <c r="AF11" s="17">
        <v>0.29186261894792997</v>
      </c>
    </row>
    <row r="12" spans="2:32" x14ac:dyDescent="0.5">
      <c r="B12" s="18" t="s">
        <v>356</v>
      </c>
      <c r="C12" s="19">
        <v>0.52533192849430799</v>
      </c>
      <c r="D12" s="19">
        <v>0.51634291239811503</v>
      </c>
      <c r="E12" s="19">
        <v>0.53537622044074895</v>
      </c>
      <c r="F12" s="19"/>
      <c r="G12" s="19">
        <v>0.54521915156986001</v>
      </c>
      <c r="H12" s="19">
        <v>0.49063496671321</v>
      </c>
      <c r="I12" s="19">
        <v>0.47087745730837799</v>
      </c>
      <c r="J12" s="19">
        <v>0.55411741813366799</v>
      </c>
      <c r="K12" s="19">
        <v>0.55605143330558604</v>
      </c>
      <c r="L12" s="19">
        <v>0.61645580716649595</v>
      </c>
      <c r="M12" s="19"/>
      <c r="N12" s="19">
        <v>0.54737452877805104</v>
      </c>
      <c r="O12" s="19">
        <v>0.54342147184729805</v>
      </c>
      <c r="P12" s="19">
        <v>0.44911008094635502</v>
      </c>
      <c r="Q12" s="19">
        <v>0.36261619429775499</v>
      </c>
      <c r="R12" s="19">
        <v>1</v>
      </c>
      <c r="S12" s="19">
        <v>0.46813597071065699</v>
      </c>
      <c r="T12" s="19">
        <v>0.45298280719112399</v>
      </c>
      <c r="U12" s="19">
        <v>0.199140869002914</v>
      </c>
      <c r="V12" s="19">
        <v>0.52431912869322805</v>
      </c>
      <c r="W12" s="19">
        <v>0.57422156699221005</v>
      </c>
      <c r="X12" s="19">
        <v>0.59289597066294797</v>
      </c>
      <c r="Y12" s="19">
        <v>0.43219202232182302</v>
      </c>
      <c r="Z12" s="19">
        <v>0.41518000230290197</v>
      </c>
      <c r="AA12" s="19">
        <v>0.36230482275294701</v>
      </c>
      <c r="AB12" s="19">
        <v>0.636341442007894</v>
      </c>
      <c r="AC12" s="19">
        <v>0.55548888651397499</v>
      </c>
      <c r="AD12" s="19"/>
      <c r="AE12" s="19">
        <v>0.59040098455613899</v>
      </c>
      <c r="AF12" s="19">
        <v>0.48456783852346103</v>
      </c>
    </row>
    <row r="13" spans="2:32" x14ac:dyDescent="0.5">
      <c r="B13" s="16" t="s">
        <v>541</v>
      </c>
    </row>
    <row r="14" spans="2:32" x14ac:dyDescent="0.5">
      <c r="B14" t="s">
        <v>58</v>
      </c>
    </row>
    <row r="15" spans="2:32" x14ac:dyDescent="0.5">
      <c r="B15" t="s">
        <v>59</v>
      </c>
    </row>
    <row r="17" spans="2:2" x14ac:dyDescent="0.5">
      <c r="B17"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AF17"/>
  <sheetViews>
    <sheetView showGridLines="0" workbookViewId="0">
      <pane xSplit="2" topLeftCell="C1" activePane="topRight" state="frozen"/>
      <selection pane="topRight" activeCell="B13" sqref="B13"/>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362</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536</v>
      </c>
      <c r="D7" s="10">
        <v>279</v>
      </c>
      <c r="E7" s="10">
        <v>255</v>
      </c>
      <c r="F7" s="10"/>
      <c r="G7" s="10">
        <v>27</v>
      </c>
      <c r="H7" s="10">
        <v>100</v>
      </c>
      <c r="I7" s="10">
        <v>118</v>
      </c>
      <c r="J7" s="10">
        <v>136</v>
      </c>
      <c r="K7" s="10">
        <v>124</v>
      </c>
      <c r="L7" s="10">
        <v>31</v>
      </c>
      <c r="M7" s="10"/>
      <c r="N7" s="10">
        <v>70</v>
      </c>
      <c r="O7" s="10">
        <v>95</v>
      </c>
      <c r="P7" s="10">
        <v>24</v>
      </c>
      <c r="Q7" s="10">
        <v>14</v>
      </c>
      <c r="R7" s="10">
        <v>4</v>
      </c>
      <c r="S7" s="10">
        <v>17</v>
      </c>
      <c r="T7" s="10">
        <v>40</v>
      </c>
      <c r="U7" s="10">
        <v>9</v>
      </c>
      <c r="V7" s="10">
        <v>39</v>
      </c>
      <c r="W7" s="10">
        <v>117</v>
      </c>
      <c r="X7" s="10">
        <v>27</v>
      </c>
      <c r="Y7" s="10">
        <v>7</v>
      </c>
      <c r="Z7" s="10">
        <v>24</v>
      </c>
      <c r="AA7" s="10">
        <v>19</v>
      </c>
      <c r="AB7" s="10">
        <v>16</v>
      </c>
      <c r="AC7" s="10">
        <v>14</v>
      </c>
      <c r="AD7" s="10"/>
      <c r="AE7" s="10">
        <v>194</v>
      </c>
      <c r="AF7" s="10">
        <v>342</v>
      </c>
    </row>
    <row r="8" spans="2:32" ht="30" customHeight="1" x14ac:dyDescent="0.5">
      <c r="B8" s="11" t="s">
        <v>20</v>
      </c>
      <c r="C8" s="11">
        <v>549</v>
      </c>
      <c r="D8" s="11">
        <v>288</v>
      </c>
      <c r="E8" s="11">
        <v>259</v>
      </c>
      <c r="F8" s="11"/>
      <c r="G8" s="11">
        <v>29</v>
      </c>
      <c r="H8" s="11">
        <v>117</v>
      </c>
      <c r="I8" s="11">
        <v>123</v>
      </c>
      <c r="J8" s="11">
        <v>128</v>
      </c>
      <c r="K8" s="11">
        <v>122</v>
      </c>
      <c r="L8" s="11">
        <v>30</v>
      </c>
      <c r="M8" s="11"/>
      <c r="N8" s="11">
        <v>76</v>
      </c>
      <c r="O8" s="11">
        <v>95</v>
      </c>
      <c r="P8" s="11">
        <v>21</v>
      </c>
      <c r="Q8" s="11">
        <v>13</v>
      </c>
      <c r="R8" s="11">
        <v>3</v>
      </c>
      <c r="S8" s="11">
        <v>14</v>
      </c>
      <c r="T8" s="11">
        <v>37</v>
      </c>
      <c r="U8" s="11">
        <v>8</v>
      </c>
      <c r="V8" s="11">
        <v>53</v>
      </c>
      <c r="W8" s="11">
        <v>124</v>
      </c>
      <c r="X8" s="11">
        <v>26</v>
      </c>
      <c r="Y8" s="11">
        <v>6</v>
      </c>
      <c r="Z8" s="11">
        <v>21</v>
      </c>
      <c r="AA8" s="11">
        <v>17</v>
      </c>
      <c r="AB8" s="11">
        <v>21</v>
      </c>
      <c r="AC8" s="11">
        <v>13</v>
      </c>
      <c r="AD8" s="11"/>
      <c r="AE8" s="11">
        <v>211</v>
      </c>
      <c r="AF8" s="11">
        <v>337</v>
      </c>
    </row>
    <row r="9" spans="2:32" ht="28.7" x14ac:dyDescent="0.5">
      <c r="B9" s="18" t="s">
        <v>353</v>
      </c>
      <c r="C9" s="17">
        <v>7.2695068013503894E-2</v>
      </c>
      <c r="D9" s="17">
        <v>6.05899834261708E-2</v>
      </c>
      <c r="E9" s="17">
        <v>8.3245879534589701E-2</v>
      </c>
      <c r="F9" s="17"/>
      <c r="G9" s="17">
        <v>0.10424195591318999</v>
      </c>
      <c r="H9" s="17">
        <v>7.5489655699384803E-2</v>
      </c>
      <c r="I9" s="17">
        <v>5.8287841346015799E-2</v>
      </c>
      <c r="J9" s="17">
        <v>7.8216082077044405E-2</v>
      </c>
      <c r="K9" s="17">
        <v>8.1583390220348606E-2</v>
      </c>
      <c r="L9" s="17">
        <v>3.02041794061534E-2</v>
      </c>
      <c r="M9" s="17"/>
      <c r="N9" s="17">
        <v>6.7696076359014895E-2</v>
      </c>
      <c r="O9" s="17">
        <v>6.3866186598536101E-2</v>
      </c>
      <c r="P9" s="17">
        <v>0.10212166845675</v>
      </c>
      <c r="Q9" s="17">
        <v>7.2866155950433997E-2</v>
      </c>
      <c r="R9" s="17">
        <v>0</v>
      </c>
      <c r="S9" s="17">
        <v>5.9127256612417502E-2</v>
      </c>
      <c r="T9" s="17">
        <v>4.86963547426651E-2</v>
      </c>
      <c r="U9" s="17">
        <v>0.106900477639552</v>
      </c>
      <c r="V9" s="17">
        <v>0.118294729178886</v>
      </c>
      <c r="W9" s="17">
        <v>8.8784995396499006E-2</v>
      </c>
      <c r="X9" s="17">
        <v>7.3786697931991094E-2</v>
      </c>
      <c r="Y9" s="17">
        <v>0</v>
      </c>
      <c r="Z9" s="17">
        <v>3.9719592883030501E-2</v>
      </c>
      <c r="AA9" s="17">
        <v>5.0217782435126E-2</v>
      </c>
      <c r="AB9" s="17">
        <v>5.8943493643768802E-2</v>
      </c>
      <c r="AC9" s="17">
        <v>0</v>
      </c>
      <c r="AD9" s="17"/>
      <c r="AE9" s="17">
        <v>3.7158273634184898E-2</v>
      </c>
      <c r="AF9" s="17">
        <v>9.49579556444161E-2</v>
      </c>
    </row>
    <row r="10" spans="2:32" ht="28.7" x14ac:dyDescent="0.5">
      <c r="B10" s="18" t="s">
        <v>354</v>
      </c>
      <c r="C10" s="17">
        <v>0.15894858216411101</v>
      </c>
      <c r="D10" s="17">
        <v>0.16700194890176201</v>
      </c>
      <c r="E10" s="17">
        <v>0.151125784197784</v>
      </c>
      <c r="F10" s="17"/>
      <c r="G10" s="17">
        <v>0.13849047481652199</v>
      </c>
      <c r="H10" s="17">
        <v>0.131838345769448</v>
      </c>
      <c r="I10" s="17">
        <v>0.183861968408052</v>
      </c>
      <c r="J10" s="17">
        <v>0.16788020260226399</v>
      </c>
      <c r="K10" s="17">
        <v>0.15739190018533</v>
      </c>
      <c r="L10" s="17">
        <v>0.150766885881843</v>
      </c>
      <c r="M10" s="17"/>
      <c r="N10" s="17">
        <v>0.13015708886659599</v>
      </c>
      <c r="O10" s="17">
        <v>0.129702605792544</v>
      </c>
      <c r="P10" s="17">
        <v>0.24804139006043599</v>
      </c>
      <c r="Q10" s="17">
        <v>0.41917660315836902</v>
      </c>
      <c r="R10" s="17">
        <v>0</v>
      </c>
      <c r="S10" s="17">
        <v>0.226310050570913</v>
      </c>
      <c r="T10" s="17">
        <v>0.17514057096419799</v>
      </c>
      <c r="U10" s="17">
        <v>0.19840983577278501</v>
      </c>
      <c r="V10" s="17">
        <v>0.100303677797519</v>
      </c>
      <c r="W10" s="17">
        <v>0.14329021261875999</v>
      </c>
      <c r="X10" s="17">
        <v>6.6412146413534601E-2</v>
      </c>
      <c r="Y10" s="17">
        <v>0.128977586434013</v>
      </c>
      <c r="Z10" s="17">
        <v>0.279814770898902</v>
      </c>
      <c r="AA10" s="17">
        <v>0.37509798980687598</v>
      </c>
      <c r="AB10" s="17">
        <v>0.121641607625449</v>
      </c>
      <c r="AC10" s="17">
        <v>0.207651405966536</v>
      </c>
      <c r="AD10" s="17"/>
      <c r="AE10" s="17">
        <v>0.15975738740658599</v>
      </c>
      <c r="AF10" s="17">
        <v>0.158441886483113</v>
      </c>
    </row>
    <row r="11" spans="2:32" ht="28.7" x14ac:dyDescent="0.5">
      <c r="B11" s="18" t="s">
        <v>355</v>
      </c>
      <c r="C11" s="17">
        <v>0.233821834714835</v>
      </c>
      <c r="D11" s="17">
        <v>0.22633127764618199</v>
      </c>
      <c r="E11" s="17">
        <v>0.24388688041912701</v>
      </c>
      <c r="F11" s="17"/>
      <c r="G11" s="17">
        <v>0.32457281473545102</v>
      </c>
      <c r="H11" s="17">
        <v>0.29144231703122703</v>
      </c>
      <c r="I11" s="17">
        <v>0.24584389481678801</v>
      </c>
      <c r="J11" s="17">
        <v>0.21760523979010801</v>
      </c>
      <c r="K11" s="17">
        <v>0.185124042779991</v>
      </c>
      <c r="L11" s="17">
        <v>0.138226150579109</v>
      </c>
      <c r="M11" s="17"/>
      <c r="N11" s="17">
        <v>0.18264645835570401</v>
      </c>
      <c r="O11" s="17">
        <v>0.35376442621851101</v>
      </c>
      <c r="P11" s="17">
        <v>0.20742781221337001</v>
      </c>
      <c r="Q11" s="17">
        <v>7.2156364002093895E-2</v>
      </c>
      <c r="R11" s="17">
        <v>0</v>
      </c>
      <c r="S11" s="17">
        <v>0.301741112162627</v>
      </c>
      <c r="T11" s="17">
        <v>0.180920677130987</v>
      </c>
      <c r="U11" s="17">
        <v>0.337753300066234</v>
      </c>
      <c r="V11" s="17">
        <v>0.206266147894512</v>
      </c>
      <c r="W11" s="17">
        <v>0.24692325063732701</v>
      </c>
      <c r="X11" s="17">
        <v>0.185649365929799</v>
      </c>
      <c r="Y11" s="17">
        <v>0.161037164899268</v>
      </c>
      <c r="Z11" s="17">
        <v>0.17721721184776801</v>
      </c>
      <c r="AA11" s="17">
        <v>0.163135904330306</v>
      </c>
      <c r="AB11" s="17">
        <v>0.236302661795739</v>
      </c>
      <c r="AC11" s="17">
        <v>0.23685970751949001</v>
      </c>
      <c r="AD11" s="17"/>
      <c r="AE11" s="17">
        <v>0.19970658835463101</v>
      </c>
      <c r="AF11" s="17">
        <v>0.25519415907564202</v>
      </c>
    </row>
    <row r="12" spans="2:32" x14ac:dyDescent="0.5">
      <c r="B12" s="18" t="s">
        <v>356</v>
      </c>
      <c r="C12" s="19">
        <v>0.53453451510755001</v>
      </c>
      <c r="D12" s="19">
        <v>0.54607679002588505</v>
      </c>
      <c r="E12" s="19">
        <v>0.52174145584849896</v>
      </c>
      <c r="F12" s="19"/>
      <c r="G12" s="19">
        <v>0.43269475453483702</v>
      </c>
      <c r="H12" s="19">
        <v>0.50122968149994096</v>
      </c>
      <c r="I12" s="19">
        <v>0.512006295429143</v>
      </c>
      <c r="J12" s="19">
        <v>0.53629847553058296</v>
      </c>
      <c r="K12" s="19">
        <v>0.57590066681433005</v>
      </c>
      <c r="L12" s="19">
        <v>0.68080278413289497</v>
      </c>
      <c r="M12" s="19"/>
      <c r="N12" s="19">
        <v>0.61950037641868505</v>
      </c>
      <c r="O12" s="19">
        <v>0.452666781390409</v>
      </c>
      <c r="P12" s="19">
        <v>0.44240912926944398</v>
      </c>
      <c r="Q12" s="19">
        <v>0.43580087688910302</v>
      </c>
      <c r="R12" s="19">
        <v>1</v>
      </c>
      <c r="S12" s="19">
        <v>0.41282158065404301</v>
      </c>
      <c r="T12" s="19">
        <v>0.59524239716215099</v>
      </c>
      <c r="U12" s="19">
        <v>0.35693638652142801</v>
      </c>
      <c r="V12" s="19">
        <v>0.57513544512908299</v>
      </c>
      <c r="W12" s="19">
        <v>0.52100154134741306</v>
      </c>
      <c r="X12" s="19">
        <v>0.67415178972467504</v>
      </c>
      <c r="Y12" s="19">
        <v>0.70998524866671997</v>
      </c>
      <c r="Z12" s="19">
        <v>0.50324842437029904</v>
      </c>
      <c r="AA12" s="19">
        <v>0.41154832342769199</v>
      </c>
      <c r="AB12" s="19">
        <v>0.58311223693504299</v>
      </c>
      <c r="AC12" s="19">
        <v>0.55548888651397499</v>
      </c>
      <c r="AD12" s="19"/>
      <c r="AE12" s="19">
        <v>0.60337775060459797</v>
      </c>
      <c r="AF12" s="19">
        <v>0.491405998796829</v>
      </c>
    </row>
    <row r="13" spans="2:32" x14ac:dyDescent="0.5">
      <c r="B13" s="16" t="s">
        <v>541</v>
      </c>
    </row>
    <row r="14" spans="2:32" x14ac:dyDescent="0.5">
      <c r="B14" t="s">
        <v>58</v>
      </c>
    </row>
    <row r="15" spans="2:32" x14ac:dyDescent="0.5">
      <c r="B15" t="s">
        <v>59</v>
      </c>
    </row>
    <row r="17" spans="2:2" x14ac:dyDescent="0.5">
      <c r="B17"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AF17"/>
  <sheetViews>
    <sheetView showGridLines="0" workbookViewId="0">
      <pane xSplit="2" topLeftCell="C1" activePane="topRight" state="frozen"/>
      <selection pane="topRight" activeCell="B13" sqref="B13"/>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363</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536</v>
      </c>
      <c r="D7" s="10">
        <v>279</v>
      </c>
      <c r="E7" s="10">
        <v>255</v>
      </c>
      <c r="F7" s="10"/>
      <c r="G7" s="10">
        <v>27</v>
      </c>
      <c r="H7" s="10">
        <v>100</v>
      </c>
      <c r="I7" s="10">
        <v>118</v>
      </c>
      <c r="J7" s="10">
        <v>136</v>
      </c>
      <c r="K7" s="10">
        <v>124</v>
      </c>
      <c r="L7" s="10">
        <v>31</v>
      </c>
      <c r="M7" s="10"/>
      <c r="N7" s="10">
        <v>70</v>
      </c>
      <c r="O7" s="10">
        <v>95</v>
      </c>
      <c r="P7" s="10">
        <v>24</v>
      </c>
      <c r="Q7" s="10">
        <v>14</v>
      </c>
      <c r="R7" s="10">
        <v>4</v>
      </c>
      <c r="S7" s="10">
        <v>17</v>
      </c>
      <c r="T7" s="10">
        <v>40</v>
      </c>
      <c r="U7" s="10">
        <v>9</v>
      </c>
      <c r="V7" s="10">
        <v>39</v>
      </c>
      <c r="W7" s="10">
        <v>117</v>
      </c>
      <c r="X7" s="10">
        <v>27</v>
      </c>
      <c r="Y7" s="10">
        <v>7</v>
      </c>
      <c r="Z7" s="10">
        <v>24</v>
      </c>
      <c r="AA7" s="10">
        <v>19</v>
      </c>
      <c r="AB7" s="10">
        <v>16</v>
      </c>
      <c r="AC7" s="10">
        <v>14</v>
      </c>
      <c r="AD7" s="10"/>
      <c r="AE7" s="10">
        <v>194</v>
      </c>
      <c r="AF7" s="10">
        <v>342</v>
      </c>
    </row>
    <row r="8" spans="2:32" ht="30" customHeight="1" x14ac:dyDescent="0.5">
      <c r="B8" s="11" t="s">
        <v>20</v>
      </c>
      <c r="C8" s="11">
        <v>549</v>
      </c>
      <c r="D8" s="11">
        <v>288</v>
      </c>
      <c r="E8" s="11">
        <v>259</v>
      </c>
      <c r="F8" s="11"/>
      <c r="G8" s="11">
        <v>29</v>
      </c>
      <c r="H8" s="11">
        <v>117</v>
      </c>
      <c r="I8" s="11">
        <v>123</v>
      </c>
      <c r="J8" s="11">
        <v>128</v>
      </c>
      <c r="K8" s="11">
        <v>122</v>
      </c>
      <c r="L8" s="11">
        <v>30</v>
      </c>
      <c r="M8" s="11"/>
      <c r="N8" s="11">
        <v>76</v>
      </c>
      <c r="O8" s="11">
        <v>95</v>
      </c>
      <c r="P8" s="11">
        <v>21</v>
      </c>
      <c r="Q8" s="11">
        <v>13</v>
      </c>
      <c r="R8" s="11">
        <v>3</v>
      </c>
      <c r="S8" s="11">
        <v>14</v>
      </c>
      <c r="T8" s="11">
        <v>37</v>
      </c>
      <c r="U8" s="11">
        <v>8</v>
      </c>
      <c r="V8" s="11">
        <v>53</v>
      </c>
      <c r="W8" s="11">
        <v>124</v>
      </c>
      <c r="X8" s="11">
        <v>26</v>
      </c>
      <c r="Y8" s="11">
        <v>6</v>
      </c>
      <c r="Z8" s="11">
        <v>21</v>
      </c>
      <c r="AA8" s="11">
        <v>17</v>
      </c>
      <c r="AB8" s="11">
        <v>21</v>
      </c>
      <c r="AC8" s="11">
        <v>13</v>
      </c>
      <c r="AD8" s="11"/>
      <c r="AE8" s="11">
        <v>211</v>
      </c>
      <c r="AF8" s="11">
        <v>337</v>
      </c>
    </row>
    <row r="9" spans="2:32" ht="28.7" x14ac:dyDescent="0.5">
      <c r="B9" s="18" t="s">
        <v>353</v>
      </c>
      <c r="C9" s="17">
        <v>6.5042734035458599E-2</v>
      </c>
      <c r="D9" s="17">
        <v>5.2574085933712503E-2</v>
      </c>
      <c r="E9" s="17">
        <v>7.5943216691850501E-2</v>
      </c>
      <c r="F9" s="17"/>
      <c r="G9" s="17">
        <v>6.4556402819017505E-2</v>
      </c>
      <c r="H9" s="17">
        <v>3.7473333053367301E-2</v>
      </c>
      <c r="I9" s="17">
        <v>8.6939046561385999E-2</v>
      </c>
      <c r="J9" s="17">
        <v>7.0558656647282697E-2</v>
      </c>
      <c r="K9" s="17">
        <v>7.2322083900400402E-2</v>
      </c>
      <c r="L9" s="17">
        <v>3.02041794061534E-2</v>
      </c>
      <c r="M9" s="17"/>
      <c r="N9" s="17">
        <v>5.4194106443088502E-2</v>
      </c>
      <c r="O9" s="17">
        <v>4.9816441580758201E-2</v>
      </c>
      <c r="P9" s="17">
        <v>3.8039118971600901E-2</v>
      </c>
      <c r="Q9" s="17">
        <v>7.2866155950433997E-2</v>
      </c>
      <c r="R9" s="17">
        <v>0.265098245872185</v>
      </c>
      <c r="S9" s="17">
        <v>0.114441646669032</v>
      </c>
      <c r="T9" s="17">
        <v>7.5381205078183494E-2</v>
      </c>
      <c r="U9" s="17">
        <v>0.22631700462132001</v>
      </c>
      <c r="V9" s="17">
        <v>2.4778777830939899E-2</v>
      </c>
      <c r="W9" s="17">
        <v>5.5207561974263401E-2</v>
      </c>
      <c r="X9" s="17">
        <v>0.105886440273512</v>
      </c>
      <c r="Y9" s="17">
        <v>0.137868117907994</v>
      </c>
      <c r="Z9" s="17">
        <v>8.8167702808366805E-2</v>
      </c>
      <c r="AA9" s="17">
        <v>0.14885775860504999</v>
      </c>
      <c r="AB9" s="17">
        <v>0</v>
      </c>
      <c r="AC9" s="17">
        <v>0.14537307616833101</v>
      </c>
      <c r="AD9" s="17"/>
      <c r="AE9" s="17">
        <v>6.8150867349994898E-2</v>
      </c>
      <c r="AF9" s="17">
        <v>6.3095568458709603E-2</v>
      </c>
    </row>
    <row r="10" spans="2:32" ht="28.7" x14ac:dyDescent="0.5">
      <c r="B10" s="18" t="s">
        <v>354</v>
      </c>
      <c r="C10" s="17">
        <v>0.20140462019069699</v>
      </c>
      <c r="D10" s="17">
        <v>0.195150842705515</v>
      </c>
      <c r="E10" s="17">
        <v>0.20985303695864599</v>
      </c>
      <c r="F10" s="17"/>
      <c r="G10" s="17">
        <v>0.30979225536760302</v>
      </c>
      <c r="H10" s="17">
        <v>0.28007628466198098</v>
      </c>
      <c r="I10" s="17">
        <v>0.17736548039349201</v>
      </c>
      <c r="J10" s="17">
        <v>0.19686985722890299</v>
      </c>
      <c r="K10" s="17">
        <v>0.153466599792102</v>
      </c>
      <c r="L10" s="17">
        <v>0.101035748870749</v>
      </c>
      <c r="M10" s="17"/>
      <c r="N10" s="17">
        <v>0.21828666357811</v>
      </c>
      <c r="O10" s="17">
        <v>0.22273189159102999</v>
      </c>
      <c r="P10" s="17">
        <v>0.206708108650483</v>
      </c>
      <c r="Q10" s="17">
        <v>0.35200084363790901</v>
      </c>
      <c r="R10" s="17">
        <v>0</v>
      </c>
      <c r="S10" s="17">
        <v>0.177535383618624</v>
      </c>
      <c r="T10" s="17">
        <v>0.12514926885945199</v>
      </c>
      <c r="U10" s="17">
        <v>0.24761254604702701</v>
      </c>
      <c r="V10" s="17">
        <v>0.24402721753397499</v>
      </c>
      <c r="W10" s="17">
        <v>0.187961127793319</v>
      </c>
      <c r="X10" s="17">
        <v>0.12714035627520201</v>
      </c>
      <c r="Y10" s="17">
        <v>0</v>
      </c>
      <c r="Z10" s="17">
        <v>0.29850024834010302</v>
      </c>
      <c r="AA10" s="17">
        <v>0.368914715720844</v>
      </c>
      <c r="AB10" s="17">
        <v>0</v>
      </c>
      <c r="AC10" s="17">
        <v>0.20892878650944599</v>
      </c>
      <c r="AD10" s="17"/>
      <c r="AE10" s="17">
        <v>0.17981186480823699</v>
      </c>
      <c r="AF10" s="17">
        <v>0.21493192604699601</v>
      </c>
    </row>
    <row r="11" spans="2:32" ht="28.7" x14ac:dyDescent="0.5">
      <c r="B11" s="18" t="s">
        <v>355</v>
      </c>
      <c r="C11" s="17">
        <v>0.35995947073642198</v>
      </c>
      <c r="D11" s="17">
        <v>0.36467362542595699</v>
      </c>
      <c r="E11" s="17">
        <v>0.35733073887361699</v>
      </c>
      <c r="F11" s="17"/>
      <c r="G11" s="17">
        <v>0.37025773228882902</v>
      </c>
      <c r="H11" s="17">
        <v>0.35231607118475899</v>
      </c>
      <c r="I11" s="17">
        <v>0.40066437141453198</v>
      </c>
      <c r="J11" s="17">
        <v>0.338156788309315</v>
      </c>
      <c r="K11" s="17">
        <v>0.38066699033679302</v>
      </c>
      <c r="L11" s="17">
        <v>0.22205804922647901</v>
      </c>
      <c r="M11" s="17"/>
      <c r="N11" s="17">
        <v>0.27011659846153302</v>
      </c>
      <c r="O11" s="17">
        <v>0.40308831855577398</v>
      </c>
      <c r="P11" s="17">
        <v>0.42249366020133899</v>
      </c>
      <c r="Q11" s="17">
        <v>0.35722079942551599</v>
      </c>
      <c r="R11" s="17">
        <v>0.46980350825563</v>
      </c>
      <c r="S11" s="17">
        <v>0.30535479421641998</v>
      </c>
      <c r="T11" s="17">
        <v>0.37583842766612802</v>
      </c>
      <c r="U11" s="17">
        <v>0.21728054559921001</v>
      </c>
      <c r="V11" s="17">
        <v>0.298819523844079</v>
      </c>
      <c r="W11" s="17">
        <v>0.414911940696711</v>
      </c>
      <c r="X11" s="17">
        <v>0.32680764239257698</v>
      </c>
      <c r="Y11" s="17">
        <v>0.55891744620419603</v>
      </c>
      <c r="Z11" s="17">
        <v>0.20631151658767499</v>
      </c>
      <c r="AA11" s="17">
        <v>0.27592436408673499</v>
      </c>
      <c r="AB11" s="17">
        <v>0.54642589340983105</v>
      </c>
      <c r="AC11" s="17">
        <v>0.299138037317695</v>
      </c>
      <c r="AD11" s="17"/>
      <c r="AE11" s="17">
        <v>0.29994340779536399</v>
      </c>
      <c r="AF11" s="17">
        <v>0.39755799048597201</v>
      </c>
    </row>
    <row r="12" spans="2:32" x14ac:dyDescent="0.5">
      <c r="B12" s="18" t="s">
        <v>356</v>
      </c>
      <c r="C12" s="19">
        <v>0.37359317503742201</v>
      </c>
      <c r="D12" s="19">
        <v>0.38760144593481599</v>
      </c>
      <c r="E12" s="19">
        <v>0.35687300747588702</v>
      </c>
      <c r="F12" s="19"/>
      <c r="G12" s="19">
        <v>0.25539360952454998</v>
      </c>
      <c r="H12" s="19">
        <v>0.330134311099893</v>
      </c>
      <c r="I12" s="19">
        <v>0.33503110163058902</v>
      </c>
      <c r="J12" s="19">
        <v>0.394414697814499</v>
      </c>
      <c r="K12" s="19">
        <v>0.39354432597070399</v>
      </c>
      <c r="L12" s="19">
        <v>0.64670202249661901</v>
      </c>
      <c r="M12" s="19"/>
      <c r="N12" s="19">
        <v>0.45740263151726801</v>
      </c>
      <c r="O12" s="19">
        <v>0.32436334827243801</v>
      </c>
      <c r="P12" s="19">
        <v>0.332759112176577</v>
      </c>
      <c r="Q12" s="19">
        <v>0.217912200986141</v>
      </c>
      <c r="R12" s="19">
        <v>0.265098245872185</v>
      </c>
      <c r="S12" s="19">
        <v>0.40266817549592498</v>
      </c>
      <c r="T12" s="19">
        <v>0.42363109839623603</v>
      </c>
      <c r="U12" s="19">
        <v>0.30878990373244303</v>
      </c>
      <c r="V12" s="19">
        <v>0.43237448079100599</v>
      </c>
      <c r="W12" s="19">
        <v>0.34191936953570701</v>
      </c>
      <c r="X12" s="19">
        <v>0.44016556105870902</v>
      </c>
      <c r="Y12" s="19">
        <v>0.30321443588781</v>
      </c>
      <c r="Z12" s="19">
        <v>0.40702053226385598</v>
      </c>
      <c r="AA12" s="19">
        <v>0.206303161587372</v>
      </c>
      <c r="AB12" s="19">
        <v>0.453574106590169</v>
      </c>
      <c r="AC12" s="19">
        <v>0.34656010000452803</v>
      </c>
      <c r="AD12" s="19"/>
      <c r="AE12" s="19">
        <v>0.45209386004640401</v>
      </c>
      <c r="AF12" s="19">
        <v>0.32441451500832202</v>
      </c>
    </row>
    <row r="13" spans="2:32" x14ac:dyDescent="0.5">
      <c r="B13" s="16" t="s">
        <v>541</v>
      </c>
    </row>
    <row r="14" spans="2:32" x14ac:dyDescent="0.5">
      <c r="B14" t="s">
        <v>58</v>
      </c>
    </row>
    <row r="15" spans="2:32" x14ac:dyDescent="0.5">
      <c r="B15" t="s">
        <v>59</v>
      </c>
    </row>
    <row r="17" spans="2:2" x14ac:dyDescent="0.5">
      <c r="B17"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AF16"/>
  <sheetViews>
    <sheetView showGridLines="0" workbookViewId="0">
      <pane xSplit="2" topLeftCell="C1" activePane="topRight" state="frozen"/>
      <selection pane="topRight" activeCell="B12" sqref="B12"/>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367</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536</v>
      </c>
      <c r="D7" s="10">
        <v>279</v>
      </c>
      <c r="E7" s="10">
        <v>255</v>
      </c>
      <c r="F7" s="10"/>
      <c r="G7" s="10">
        <v>27</v>
      </c>
      <c r="H7" s="10">
        <v>100</v>
      </c>
      <c r="I7" s="10">
        <v>118</v>
      </c>
      <c r="J7" s="10">
        <v>136</v>
      </c>
      <c r="K7" s="10">
        <v>124</v>
      </c>
      <c r="L7" s="10">
        <v>31</v>
      </c>
      <c r="M7" s="10"/>
      <c r="N7" s="10">
        <v>70</v>
      </c>
      <c r="O7" s="10">
        <v>95</v>
      </c>
      <c r="P7" s="10">
        <v>24</v>
      </c>
      <c r="Q7" s="10">
        <v>14</v>
      </c>
      <c r="R7" s="10">
        <v>4</v>
      </c>
      <c r="S7" s="10">
        <v>17</v>
      </c>
      <c r="T7" s="10">
        <v>40</v>
      </c>
      <c r="U7" s="10">
        <v>9</v>
      </c>
      <c r="V7" s="10">
        <v>39</v>
      </c>
      <c r="W7" s="10">
        <v>117</v>
      </c>
      <c r="X7" s="10">
        <v>27</v>
      </c>
      <c r="Y7" s="10">
        <v>7</v>
      </c>
      <c r="Z7" s="10">
        <v>24</v>
      </c>
      <c r="AA7" s="10">
        <v>19</v>
      </c>
      <c r="AB7" s="10">
        <v>16</v>
      </c>
      <c r="AC7" s="10">
        <v>14</v>
      </c>
      <c r="AD7" s="10"/>
      <c r="AE7" s="10">
        <v>194</v>
      </c>
      <c r="AF7" s="10">
        <v>342</v>
      </c>
    </row>
    <row r="8" spans="2:32" ht="30" customHeight="1" x14ac:dyDescent="0.5">
      <c r="B8" s="11" t="s">
        <v>20</v>
      </c>
      <c r="C8" s="11">
        <v>549</v>
      </c>
      <c r="D8" s="11">
        <v>288</v>
      </c>
      <c r="E8" s="11">
        <v>259</v>
      </c>
      <c r="F8" s="11"/>
      <c r="G8" s="11">
        <v>29</v>
      </c>
      <c r="H8" s="11">
        <v>117</v>
      </c>
      <c r="I8" s="11">
        <v>123</v>
      </c>
      <c r="J8" s="11">
        <v>128</v>
      </c>
      <c r="K8" s="11">
        <v>122</v>
      </c>
      <c r="L8" s="11">
        <v>30</v>
      </c>
      <c r="M8" s="11"/>
      <c r="N8" s="11">
        <v>76</v>
      </c>
      <c r="O8" s="11">
        <v>95</v>
      </c>
      <c r="P8" s="11">
        <v>21</v>
      </c>
      <c r="Q8" s="11">
        <v>13</v>
      </c>
      <c r="R8" s="11">
        <v>3</v>
      </c>
      <c r="S8" s="11">
        <v>14</v>
      </c>
      <c r="T8" s="11">
        <v>37</v>
      </c>
      <c r="U8" s="11">
        <v>8</v>
      </c>
      <c r="V8" s="11">
        <v>53</v>
      </c>
      <c r="W8" s="11">
        <v>124</v>
      </c>
      <c r="X8" s="11">
        <v>26</v>
      </c>
      <c r="Y8" s="11">
        <v>6</v>
      </c>
      <c r="Z8" s="11">
        <v>21</v>
      </c>
      <c r="AA8" s="11">
        <v>17</v>
      </c>
      <c r="AB8" s="11">
        <v>21</v>
      </c>
      <c r="AC8" s="11">
        <v>13</v>
      </c>
      <c r="AD8" s="11"/>
      <c r="AE8" s="11">
        <v>211</v>
      </c>
      <c r="AF8" s="11">
        <v>337</v>
      </c>
    </row>
    <row r="9" spans="2:32" ht="28.7" x14ac:dyDescent="0.5">
      <c r="B9" s="18" t="s">
        <v>364</v>
      </c>
      <c r="C9" s="17">
        <v>0.72153675337081002</v>
      </c>
      <c r="D9" s="17">
        <v>0.71809605825991496</v>
      </c>
      <c r="E9" s="17">
        <v>0.727162938940348</v>
      </c>
      <c r="F9" s="17"/>
      <c r="G9" s="17">
        <v>0.79445519839813195</v>
      </c>
      <c r="H9" s="17">
        <v>0.76678018146843796</v>
      </c>
      <c r="I9" s="17">
        <v>0.67646209246670896</v>
      </c>
      <c r="J9" s="17">
        <v>0.73960259078156099</v>
      </c>
      <c r="K9" s="17">
        <v>0.68374148484826802</v>
      </c>
      <c r="L9" s="17">
        <v>0.73460479359754005</v>
      </c>
      <c r="M9" s="17"/>
      <c r="N9" s="17">
        <v>0.77762008806416405</v>
      </c>
      <c r="O9" s="17">
        <v>0.70077988599788699</v>
      </c>
      <c r="P9" s="17">
        <v>0.78574680070511904</v>
      </c>
      <c r="Q9" s="17">
        <v>0.85913457619411904</v>
      </c>
      <c r="R9" s="17">
        <v>0.734901754127815</v>
      </c>
      <c r="S9" s="17">
        <v>0.70256122877559901</v>
      </c>
      <c r="T9" s="17">
        <v>0.56361936492562903</v>
      </c>
      <c r="U9" s="17">
        <v>1</v>
      </c>
      <c r="V9" s="17">
        <v>0.74003568244670903</v>
      </c>
      <c r="W9" s="17">
        <v>0.68517496555146795</v>
      </c>
      <c r="X9" s="17">
        <v>0.81489287757601003</v>
      </c>
      <c r="Y9" s="17">
        <v>0.39788028130492897</v>
      </c>
      <c r="Z9" s="17">
        <v>0.61058673249643602</v>
      </c>
      <c r="AA9" s="17">
        <v>0.90535870853313405</v>
      </c>
      <c r="AB9" s="17">
        <v>0.63623310482352102</v>
      </c>
      <c r="AC9" s="17">
        <v>0.94041177492146399</v>
      </c>
      <c r="AD9" s="17"/>
      <c r="AE9" s="17">
        <v>0.63317981945295199</v>
      </c>
      <c r="AF9" s="17">
        <v>0.77689009982712398</v>
      </c>
    </row>
    <row r="10" spans="2:32" ht="57.35" x14ac:dyDescent="0.5">
      <c r="B10" s="18" t="s">
        <v>365</v>
      </c>
      <c r="C10" s="17">
        <v>0.121951411857155</v>
      </c>
      <c r="D10" s="17">
        <v>0.12281497891465</v>
      </c>
      <c r="E10" s="17">
        <v>0.118056568024675</v>
      </c>
      <c r="F10" s="17"/>
      <c r="G10" s="17">
        <v>0.111975405358374</v>
      </c>
      <c r="H10" s="17">
        <v>6.6487672727078798E-2</v>
      </c>
      <c r="I10" s="17">
        <v>0.161253359383835</v>
      </c>
      <c r="J10" s="17">
        <v>0.140346497471625</v>
      </c>
      <c r="K10" s="17">
        <v>0.12555184701132599</v>
      </c>
      <c r="L10" s="17">
        <v>9.3772616036700202E-2</v>
      </c>
      <c r="M10" s="17"/>
      <c r="N10" s="17">
        <v>0.13157722431928301</v>
      </c>
      <c r="O10" s="17">
        <v>0.132263578847574</v>
      </c>
      <c r="P10" s="17">
        <v>0.134905665846904</v>
      </c>
      <c r="Q10" s="17">
        <v>7.6413809847947503E-2</v>
      </c>
      <c r="R10" s="17">
        <v>0</v>
      </c>
      <c r="S10" s="17">
        <v>6.0975315495369699E-2</v>
      </c>
      <c r="T10" s="17">
        <v>0.30017352926691998</v>
      </c>
      <c r="U10" s="17">
        <v>0</v>
      </c>
      <c r="V10" s="17">
        <v>7.9650300269811805E-2</v>
      </c>
      <c r="W10" s="17">
        <v>0.129574518672499</v>
      </c>
      <c r="X10" s="17">
        <v>7.0272712057332806E-2</v>
      </c>
      <c r="Y10" s="17">
        <v>0.137868117907994</v>
      </c>
      <c r="Z10" s="17">
        <v>0.17998316549505899</v>
      </c>
      <c r="AA10" s="17">
        <v>9.4641291466866201E-2</v>
      </c>
      <c r="AB10" s="17">
        <v>0</v>
      </c>
      <c r="AC10" s="17">
        <v>0</v>
      </c>
      <c r="AD10" s="17"/>
      <c r="AE10" s="17">
        <v>0.15941279962732</v>
      </c>
      <c r="AF10" s="17">
        <v>9.8482815969660895E-2</v>
      </c>
    </row>
    <row r="11" spans="2:32" ht="43" x14ac:dyDescent="0.5">
      <c r="B11" s="18" t="s">
        <v>366</v>
      </c>
      <c r="C11" s="19">
        <v>0.15651183477203501</v>
      </c>
      <c r="D11" s="19">
        <v>0.159088962825436</v>
      </c>
      <c r="E11" s="19">
        <v>0.15478049303497701</v>
      </c>
      <c r="F11" s="19"/>
      <c r="G11" s="19">
        <v>9.3569396243494599E-2</v>
      </c>
      <c r="H11" s="19">
        <v>0.16673214580448401</v>
      </c>
      <c r="I11" s="19">
        <v>0.162284548149456</v>
      </c>
      <c r="J11" s="19">
        <v>0.120050911746814</v>
      </c>
      <c r="K11" s="19">
        <v>0.19070666814040599</v>
      </c>
      <c r="L11" s="19">
        <v>0.17162259036576</v>
      </c>
      <c r="M11" s="19"/>
      <c r="N11" s="19">
        <v>9.0802687616552802E-2</v>
      </c>
      <c r="O11" s="19">
        <v>0.16695653515453901</v>
      </c>
      <c r="P11" s="19">
        <v>7.93475334479775E-2</v>
      </c>
      <c r="Q11" s="19">
        <v>6.4451613957933002E-2</v>
      </c>
      <c r="R11" s="19">
        <v>0.265098245872185</v>
      </c>
      <c r="S11" s="19">
        <v>0.23646345572903099</v>
      </c>
      <c r="T11" s="19">
        <v>0.13620710580745099</v>
      </c>
      <c r="U11" s="19">
        <v>0</v>
      </c>
      <c r="V11" s="19">
        <v>0.18031401728347901</v>
      </c>
      <c r="W11" s="19">
        <v>0.18525051577603399</v>
      </c>
      <c r="X11" s="19">
        <v>0.11483441036665699</v>
      </c>
      <c r="Y11" s="19">
        <v>0.464251600787078</v>
      </c>
      <c r="Z11" s="19">
        <v>0.20943010200850501</v>
      </c>
      <c r="AA11" s="19">
        <v>0</v>
      </c>
      <c r="AB11" s="19">
        <v>0.36376689517647898</v>
      </c>
      <c r="AC11" s="19">
        <v>5.9588225078536401E-2</v>
      </c>
      <c r="AD11" s="19"/>
      <c r="AE11" s="19">
        <v>0.20740738091972799</v>
      </c>
      <c r="AF11" s="19">
        <v>0.124627084203215</v>
      </c>
    </row>
    <row r="12" spans="2:32" x14ac:dyDescent="0.5">
      <c r="B12" s="16" t="s">
        <v>541</v>
      </c>
    </row>
    <row r="13" spans="2:32" x14ac:dyDescent="0.5">
      <c r="B13" t="s">
        <v>58</v>
      </c>
    </row>
    <row r="14" spans="2:32" x14ac:dyDescent="0.5">
      <c r="B14" t="s">
        <v>59</v>
      </c>
    </row>
    <row r="16" spans="2:32" x14ac:dyDescent="0.5">
      <c r="B16"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AF16"/>
  <sheetViews>
    <sheetView showGridLines="0" workbookViewId="0">
      <pane xSplit="2" topLeftCell="C1" activePane="topRight" state="frozen"/>
      <selection pane="topRight" activeCell="B12" sqref="B12"/>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372</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146</v>
      </c>
      <c r="D7" s="10">
        <v>77</v>
      </c>
      <c r="E7" s="10">
        <v>68</v>
      </c>
      <c r="F7" s="10"/>
      <c r="G7" s="10">
        <v>5</v>
      </c>
      <c r="H7" s="10">
        <v>21</v>
      </c>
      <c r="I7" s="10">
        <v>38</v>
      </c>
      <c r="J7" s="10">
        <v>35</v>
      </c>
      <c r="K7" s="10">
        <v>39</v>
      </c>
      <c r="L7" s="10">
        <v>8</v>
      </c>
      <c r="M7" s="10"/>
      <c r="N7" s="10">
        <v>15</v>
      </c>
      <c r="O7" s="10">
        <v>28</v>
      </c>
      <c r="P7" s="10">
        <v>5</v>
      </c>
      <c r="Q7" s="10">
        <v>2</v>
      </c>
      <c r="R7" s="10">
        <v>1</v>
      </c>
      <c r="S7" s="10">
        <v>5</v>
      </c>
      <c r="T7" s="10">
        <v>17</v>
      </c>
      <c r="U7" s="10" t="s">
        <v>370</v>
      </c>
      <c r="V7" s="10">
        <v>10</v>
      </c>
      <c r="W7" s="10">
        <v>36</v>
      </c>
      <c r="X7" s="10">
        <v>5</v>
      </c>
      <c r="Y7" s="10">
        <v>4</v>
      </c>
      <c r="Z7" s="10">
        <v>9</v>
      </c>
      <c r="AA7" s="10">
        <v>2</v>
      </c>
      <c r="AB7" s="10">
        <v>6</v>
      </c>
      <c r="AC7" s="10">
        <v>1</v>
      </c>
      <c r="AD7" s="10"/>
      <c r="AE7" s="10">
        <v>72</v>
      </c>
      <c r="AF7" s="10">
        <v>74</v>
      </c>
    </row>
    <row r="8" spans="2:32" ht="30" customHeight="1" x14ac:dyDescent="0.5">
      <c r="B8" s="11" t="s">
        <v>20</v>
      </c>
      <c r="C8" s="11">
        <v>153</v>
      </c>
      <c r="D8" s="11">
        <v>81</v>
      </c>
      <c r="E8" s="11">
        <v>71</v>
      </c>
      <c r="F8" s="11"/>
      <c r="G8" s="11">
        <v>6</v>
      </c>
      <c r="H8" s="11">
        <v>27</v>
      </c>
      <c r="I8" s="11">
        <v>40</v>
      </c>
      <c r="J8" s="11">
        <v>33</v>
      </c>
      <c r="K8" s="11">
        <v>38</v>
      </c>
      <c r="L8" s="11">
        <v>8</v>
      </c>
      <c r="M8" s="11"/>
      <c r="N8" s="11">
        <v>17</v>
      </c>
      <c r="O8" s="11">
        <v>28</v>
      </c>
      <c r="P8" s="11">
        <v>5</v>
      </c>
      <c r="Q8" s="11">
        <v>2</v>
      </c>
      <c r="R8" s="11">
        <v>1</v>
      </c>
      <c r="S8" s="11">
        <v>4</v>
      </c>
      <c r="T8" s="11">
        <v>16</v>
      </c>
      <c r="U8" s="11" t="s">
        <v>370</v>
      </c>
      <c r="V8" s="11">
        <v>14</v>
      </c>
      <c r="W8" s="11">
        <v>39</v>
      </c>
      <c r="X8" s="11">
        <v>5</v>
      </c>
      <c r="Y8" s="11">
        <v>4</v>
      </c>
      <c r="Z8" s="11">
        <v>8</v>
      </c>
      <c r="AA8" s="11">
        <v>2</v>
      </c>
      <c r="AB8" s="11">
        <v>8</v>
      </c>
      <c r="AC8" s="11">
        <v>1</v>
      </c>
      <c r="AD8" s="11"/>
      <c r="AE8" s="11">
        <v>78</v>
      </c>
      <c r="AF8" s="11">
        <v>75</v>
      </c>
    </row>
    <row r="9" spans="2:32" ht="43" x14ac:dyDescent="0.5">
      <c r="B9" s="18" t="s">
        <v>368</v>
      </c>
      <c r="C9" s="17">
        <v>0.59829765632808496</v>
      </c>
      <c r="D9" s="17">
        <v>0.68661342448945095</v>
      </c>
      <c r="E9" s="17">
        <v>0.490870836701573</v>
      </c>
      <c r="F9" s="17"/>
      <c r="G9" s="17">
        <v>0.54477371592819701</v>
      </c>
      <c r="H9" s="17">
        <v>0.73257724013620495</v>
      </c>
      <c r="I9" s="17">
        <v>0.54057762366417506</v>
      </c>
      <c r="J9" s="17">
        <v>0.54962123685792796</v>
      </c>
      <c r="K9" s="17">
        <v>0.59362277494774895</v>
      </c>
      <c r="L9" s="17">
        <v>0.69364877201193298</v>
      </c>
      <c r="M9" s="17"/>
      <c r="N9" s="17">
        <v>0.66634442062847499</v>
      </c>
      <c r="O9" s="17">
        <v>0.61619163338830996</v>
      </c>
      <c r="P9" s="17">
        <v>0.82441006837428998</v>
      </c>
      <c r="Q9" s="17">
        <v>1</v>
      </c>
      <c r="R9" s="17">
        <v>0</v>
      </c>
      <c r="S9" s="17">
        <v>0.39097023253989399</v>
      </c>
      <c r="T9" s="17">
        <v>0.59897024203383797</v>
      </c>
      <c r="U9" s="17" t="s">
        <v>371</v>
      </c>
      <c r="V9" s="17">
        <v>0.42059674247951701</v>
      </c>
      <c r="W9" s="17">
        <v>0.64570967183602701</v>
      </c>
      <c r="X9" s="17">
        <v>0.59614882066864905</v>
      </c>
      <c r="Y9" s="17">
        <v>0.49642168081632698</v>
      </c>
      <c r="Z9" s="17">
        <v>0.43933882320038398</v>
      </c>
      <c r="AA9" s="17">
        <v>1</v>
      </c>
      <c r="AB9" s="17">
        <v>0.51389067208680905</v>
      </c>
      <c r="AC9" s="17">
        <v>1</v>
      </c>
      <c r="AD9" s="17"/>
      <c r="AE9" s="17">
        <v>0.66677872672480198</v>
      </c>
      <c r="AF9" s="17">
        <v>0.52776208908839295</v>
      </c>
    </row>
    <row r="10" spans="2:32" ht="28.7" x14ac:dyDescent="0.5">
      <c r="B10" s="18" t="s">
        <v>369</v>
      </c>
      <c r="C10" s="17">
        <v>0.27796135775823699</v>
      </c>
      <c r="D10" s="17">
        <v>0.18775575751300599</v>
      </c>
      <c r="E10" s="17">
        <v>0.38583284745011498</v>
      </c>
      <c r="F10" s="17"/>
      <c r="G10" s="17">
        <v>0.45522628407180299</v>
      </c>
      <c r="H10" s="17">
        <v>0.226962998783514</v>
      </c>
      <c r="I10" s="17">
        <v>0.30659287226498499</v>
      </c>
      <c r="J10" s="17">
        <v>0.23414300423856099</v>
      </c>
      <c r="K10" s="17">
        <v>0.289026286435285</v>
      </c>
      <c r="L10" s="17">
        <v>0.30635122798806702</v>
      </c>
      <c r="M10" s="17"/>
      <c r="N10" s="17">
        <v>0.27357835519170998</v>
      </c>
      <c r="O10" s="17">
        <v>0.21164176204173901</v>
      </c>
      <c r="P10" s="17">
        <v>0</v>
      </c>
      <c r="Q10" s="17">
        <v>0</v>
      </c>
      <c r="R10" s="17">
        <v>1</v>
      </c>
      <c r="S10" s="17">
        <v>0</v>
      </c>
      <c r="T10" s="17">
        <v>0.23468941038744501</v>
      </c>
      <c r="U10" s="17" t="s">
        <v>371</v>
      </c>
      <c r="V10" s="17">
        <v>0.57940325752048305</v>
      </c>
      <c r="W10" s="17">
        <v>0.247172638088686</v>
      </c>
      <c r="X10" s="17">
        <v>0.40385117933135101</v>
      </c>
      <c r="Y10" s="17">
        <v>0.50357831918367302</v>
      </c>
      <c r="Z10" s="17">
        <v>0.23003747454550899</v>
      </c>
      <c r="AA10" s="17">
        <v>0</v>
      </c>
      <c r="AB10" s="17">
        <v>0.486109327913191</v>
      </c>
      <c r="AC10" s="17">
        <v>0</v>
      </c>
      <c r="AD10" s="17"/>
      <c r="AE10" s="17">
        <v>0.245606301261796</v>
      </c>
      <c r="AF10" s="17">
        <v>0.311287096532878</v>
      </c>
    </row>
    <row r="11" spans="2:32" x14ac:dyDescent="0.5">
      <c r="B11" s="18" t="s">
        <v>76</v>
      </c>
      <c r="C11" s="19">
        <v>0.12374098591367801</v>
      </c>
      <c r="D11" s="19">
        <v>0.125630817997544</v>
      </c>
      <c r="E11" s="19">
        <v>0.12329631584831199</v>
      </c>
      <c r="F11" s="19"/>
      <c r="G11" s="19">
        <v>0</v>
      </c>
      <c r="H11" s="19">
        <v>4.0459761080280703E-2</v>
      </c>
      <c r="I11" s="19">
        <v>0.152829504070841</v>
      </c>
      <c r="J11" s="19">
        <v>0.21623575890351099</v>
      </c>
      <c r="K11" s="19">
        <v>0.11735093861696699</v>
      </c>
      <c r="L11" s="19">
        <v>0</v>
      </c>
      <c r="M11" s="19"/>
      <c r="N11" s="19">
        <v>6.0077224179815501E-2</v>
      </c>
      <c r="O11" s="19">
        <v>0.172166604569951</v>
      </c>
      <c r="P11" s="19">
        <v>0.17558993162570999</v>
      </c>
      <c r="Q11" s="19">
        <v>0</v>
      </c>
      <c r="R11" s="19">
        <v>0</v>
      </c>
      <c r="S11" s="19">
        <v>0.60902976746010595</v>
      </c>
      <c r="T11" s="19">
        <v>0.16634034757871799</v>
      </c>
      <c r="U11" s="19" t="s">
        <v>371</v>
      </c>
      <c r="V11" s="19">
        <v>0</v>
      </c>
      <c r="W11" s="19">
        <v>0.107117690075287</v>
      </c>
      <c r="X11" s="19">
        <v>0</v>
      </c>
      <c r="Y11" s="19">
        <v>0</v>
      </c>
      <c r="Z11" s="19">
        <v>0.33062370225410598</v>
      </c>
      <c r="AA11" s="19">
        <v>0</v>
      </c>
      <c r="AB11" s="19">
        <v>0</v>
      </c>
      <c r="AC11" s="19">
        <v>0</v>
      </c>
      <c r="AD11" s="19"/>
      <c r="AE11" s="19">
        <v>8.7614972013401696E-2</v>
      </c>
      <c r="AF11" s="19">
        <v>0.16095081437872899</v>
      </c>
    </row>
    <row r="12" spans="2:32" x14ac:dyDescent="0.5">
      <c r="B12" s="16" t="s">
        <v>543</v>
      </c>
    </row>
    <row r="13" spans="2:32" x14ac:dyDescent="0.5">
      <c r="B13" t="s">
        <v>58</v>
      </c>
    </row>
    <row r="14" spans="2:32" x14ac:dyDescent="0.5">
      <c r="B14" t="s">
        <v>59</v>
      </c>
    </row>
    <row r="16" spans="2:32" x14ac:dyDescent="0.5">
      <c r="B16"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AF17"/>
  <sheetViews>
    <sheetView showGridLines="0" workbookViewId="0">
      <pane xSplit="2" topLeftCell="C1" activePane="topRight" state="frozen"/>
      <selection pane="topRight" activeCell="B13" sqref="B13"/>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376</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80</v>
      </c>
      <c r="D7" s="10">
        <v>42</v>
      </c>
      <c r="E7" s="10">
        <v>38</v>
      </c>
      <c r="F7" s="10"/>
      <c r="G7" s="10">
        <v>2</v>
      </c>
      <c r="H7" s="10">
        <v>15</v>
      </c>
      <c r="I7" s="10">
        <v>19</v>
      </c>
      <c r="J7" s="10">
        <v>16</v>
      </c>
      <c r="K7" s="10">
        <v>23</v>
      </c>
      <c r="L7" s="10">
        <v>5</v>
      </c>
      <c r="M7" s="10"/>
      <c r="N7" s="10">
        <v>6</v>
      </c>
      <c r="O7" s="10">
        <v>15</v>
      </c>
      <c r="P7" s="10">
        <v>2</v>
      </c>
      <c r="Q7" s="10">
        <v>1</v>
      </c>
      <c r="R7" s="10">
        <v>1</v>
      </c>
      <c r="S7" s="10">
        <v>4</v>
      </c>
      <c r="T7" s="10">
        <v>5</v>
      </c>
      <c r="U7" s="10" t="s">
        <v>370</v>
      </c>
      <c r="V7" s="10">
        <v>7</v>
      </c>
      <c r="W7" s="10">
        <v>21</v>
      </c>
      <c r="X7" s="10">
        <v>3</v>
      </c>
      <c r="Y7" s="10">
        <v>3</v>
      </c>
      <c r="Z7" s="10">
        <v>5</v>
      </c>
      <c r="AA7" s="10" t="s">
        <v>370</v>
      </c>
      <c r="AB7" s="10">
        <v>6</v>
      </c>
      <c r="AC7" s="10">
        <v>1</v>
      </c>
      <c r="AD7" s="10"/>
      <c r="AE7" s="10">
        <v>40</v>
      </c>
      <c r="AF7" s="10">
        <v>40</v>
      </c>
    </row>
    <row r="8" spans="2:32" ht="30" customHeight="1" x14ac:dyDescent="0.5">
      <c r="B8" s="11" t="s">
        <v>20</v>
      </c>
      <c r="C8" s="11">
        <v>86</v>
      </c>
      <c r="D8" s="11">
        <v>46</v>
      </c>
      <c r="E8" s="11">
        <v>40</v>
      </c>
      <c r="F8" s="11"/>
      <c r="G8" s="11">
        <v>3</v>
      </c>
      <c r="H8" s="11">
        <v>19</v>
      </c>
      <c r="I8" s="11">
        <v>20</v>
      </c>
      <c r="J8" s="11">
        <v>15</v>
      </c>
      <c r="K8" s="11">
        <v>23</v>
      </c>
      <c r="L8" s="11">
        <v>5</v>
      </c>
      <c r="M8" s="11"/>
      <c r="N8" s="11">
        <v>7</v>
      </c>
      <c r="O8" s="11">
        <v>16</v>
      </c>
      <c r="P8" s="11">
        <v>2</v>
      </c>
      <c r="Q8" s="11">
        <v>1</v>
      </c>
      <c r="R8" s="11">
        <v>1</v>
      </c>
      <c r="S8" s="11">
        <v>3</v>
      </c>
      <c r="T8" s="11">
        <v>5</v>
      </c>
      <c r="U8" s="11" t="s">
        <v>370</v>
      </c>
      <c r="V8" s="11">
        <v>10</v>
      </c>
      <c r="W8" s="11">
        <v>23</v>
      </c>
      <c r="X8" s="11">
        <v>3</v>
      </c>
      <c r="Y8" s="11">
        <v>3</v>
      </c>
      <c r="Z8" s="11">
        <v>4</v>
      </c>
      <c r="AA8" s="11" t="s">
        <v>370</v>
      </c>
      <c r="AB8" s="11">
        <v>8</v>
      </c>
      <c r="AC8" s="11">
        <v>1</v>
      </c>
      <c r="AD8" s="11"/>
      <c r="AE8" s="11">
        <v>44</v>
      </c>
      <c r="AF8" s="11">
        <v>42</v>
      </c>
    </row>
    <row r="9" spans="2:32" ht="43" x14ac:dyDescent="0.5">
      <c r="B9" s="18" t="s">
        <v>373</v>
      </c>
      <c r="C9" s="17">
        <v>8.1728402242223205E-2</v>
      </c>
      <c r="D9" s="17">
        <v>0.107422879680065</v>
      </c>
      <c r="E9" s="17">
        <v>5.2265873029157098E-2</v>
      </c>
      <c r="F9" s="17"/>
      <c r="G9" s="17">
        <v>0</v>
      </c>
      <c r="H9" s="17">
        <v>0.162631877497108</v>
      </c>
      <c r="I9" s="17">
        <v>0.10501019856376299</v>
      </c>
      <c r="J9" s="17">
        <v>5.3785967494524398E-2</v>
      </c>
      <c r="K9" s="17">
        <v>4.0057969130819403E-2</v>
      </c>
      <c r="L9" s="17">
        <v>0</v>
      </c>
      <c r="M9" s="17"/>
      <c r="N9" s="17">
        <v>0</v>
      </c>
      <c r="O9" s="17">
        <v>0</v>
      </c>
      <c r="P9" s="17">
        <v>0</v>
      </c>
      <c r="Q9" s="17">
        <v>1</v>
      </c>
      <c r="R9" s="17">
        <v>0</v>
      </c>
      <c r="S9" s="17">
        <v>0</v>
      </c>
      <c r="T9" s="17">
        <v>0</v>
      </c>
      <c r="U9" s="17" t="s">
        <v>371</v>
      </c>
      <c r="V9" s="17">
        <v>0.178917715532976</v>
      </c>
      <c r="W9" s="17">
        <v>0.15054379347354099</v>
      </c>
      <c r="X9" s="17">
        <v>0</v>
      </c>
      <c r="Y9" s="17">
        <v>0.34687476494696001</v>
      </c>
      <c r="Z9" s="17">
        <v>0</v>
      </c>
      <c r="AA9" s="17" t="s">
        <v>371</v>
      </c>
      <c r="AB9" s="17">
        <v>0</v>
      </c>
      <c r="AC9" s="17">
        <v>0</v>
      </c>
      <c r="AD9" s="17"/>
      <c r="AE9" s="17">
        <v>5.6950306969171201E-2</v>
      </c>
      <c r="AF9" s="17">
        <v>0.107561883609075</v>
      </c>
    </row>
    <row r="10" spans="2:32" ht="43" x14ac:dyDescent="0.5">
      <c r="B10" s="18" t="s">
        <v>374</v>
      </c>
      <c r="C10" s="17">
        <v>0.132941051401542</v>
      </c>
      <c r="D10" s="17">
        <v>0.121328396970696</v>
      </c>
      <c r="E10" s="17">
        <v>0.146256682016631</v>
      </c>
      <c r="F10" s="17"/>
      <c r="G10" s="17">
        <v>0.46838805314785398</v>
      </c>
      <c r="H10" s="17">
        <v>6.3430460039158004E-2</v>
      </c>
      <c r="I10" s="17">
        <v>0.200314443707933</v>
      </c>
      <c r="J10" s="17">
        <v>6.4551945278349301E-2</v>
      </c>
      <c r="K10" s="17">
        <v>0.16873903942016499</v>
      </c>
      <c r="L10" s="17">
        <v>0</v>
      </c>
      <c r="M10" s="17"/>
      <c r="N10" s="17">
        <v>0.184762812329579</v>
      </c>
      <c r="O10" s="17">
        <v>0.20177844015000901</v>
      </c>
      <c r="P10" s="17">
        <v>0</v>
      </c>
      <c r="Q10" s="17">
        <v>0</v>
      </c>
      <c r="R10" s="17">
        <v>0</v>
      </c>
      <c r="S10" s="17">
        <v>0.25786358956558098</v>
      </c>
      <c r="T10" s="17">
        <v>0.195791786013299</v>
      </c>
      <c r="U10" s="17" t="s">
        <v>371</v>
      </c>
      <c r="V10" s="17">
        <v>0</v>
      </c>
      <c r="W10" s="17">
        <v>0.181756110315797</v>
      </c>
      <c r="X10" s="17">
        <v>0</v>
      </c>
      <c r="Y10" s="17">
        <v>0.30625047010607898</v>
      </c>
      <c r="Z10" s="17">
        <v>0</v>
      </c>
      <c r="AA10" s="17" t="s">
        <v>371</v>
      </c>
      <c r="AB10" s="17">
        <v>0</v>
      </c>
      <c r="AC10" s="17">
        <v>0</v>
      </c>
      <c r="AD10" s="17"/>
      <c r="AE10" s="17">
        <v>0.10092549505880601</v>
      </c>
      <c r="AF10" s="17">
        <v>0.166320262721669</v>
      </c>
    </row>
    <row r="11" spans="2:32" ht="28.7" x14ac:dyDescent="0.5">
      <c r="B11" s="18" t="s">
        <v>375</v>
      </c>
      <c r="C11" s="17">
        <v>0.72499542542107698</v>
      </c>
      <c r="D11" s="17">
        <v>0.70501485237952999</v>
      </c>
      <c r="E11" s="17">
        <v>0.74790611579625499</v>
      </c>
      <c r="F11" s="17"/>
      <c r="G11" s="17">
        <v>0.53161194685214597</v>
      </c>
      <c r="H11" s="17">
        <v>0.72166019215302102</v>
      </c>
      <c r="I11" s="17">
        <v>0.64298050369145998</v>
      </c>
      <c r="J11" s="17">
        <v>0.88166208722712602</v>
      </c>
      <c r="K11" s="17">
        <v>0.65619895378029403</v>
      </c>
      <c r="L11" s="17">
        <v>1</v>
      </c>
      <c r="M11" s="17"/>
      <c r="N11" s="17">
        <v>0.81523718767042097</v>
      </c>
      <c r="O11" s="17">
        <v>0.79822155984999099</v>
      </c>
      <c r="P11" s="17">
        <v>1</v>
      </c>
      <c r="Q11" s="17">
        <v>0</v>
      </c>
      <c r="R11" s="17">
        <v>1</v>
      </c>
      <c r="S11" s="17">
        <v>0.50821277988407898</v>
      </c>
      <c r="T11" s="17">
        <v>0.80420821398670095</v>
      </c>
      <c r="U11" s="17" t="s">
        <v>371</v>
      </c>
      <c r="V11" s="17">
        <v>0.82108228446702403</v>
      </c>
      <c r="W11" s="17">
        <v>0.57376946044827604</v>
      </c>
      <c r="X11" s="17">
        <v>0.65715093465340202</v>
      </c>
      <c r="Y11" s="17">
        <v>0.34687476494696001</v>
      </c>
      <c r="Z11" s="17">
        <v>1</v>
      </c>
      <c r="AA11" s="17" t="s">
        <v>371</v>
      </c>
      <c r="AB11" s="17">
        <v>0.838756690827131</v>
      </c>
      <c r="AC11" s="17">
        <v>1</v>
      </c>
      <c r="AD11" s="17"/>
      <c r="AE11" s="17">
        <v>0.76520474198759503</v>
      </c>
      <c r="AF11" s="17">
        <v>0.68307345285425602</v>
      </c>
    </row>
    <row r="12" spans="2:32" x14ac:dyDescent="0.5">
      <c r="B12" s="18" t="s">
        <v>230</v>
      </c>
      <c r="C12" s="19">
        <v>6.0335120935157797E-2</v>
      </c>
      <c r="D12" s="19">
        <v>6.6233870969709494E-2</v>
      </c>
      <c r="E12" s="19">
        <v>5.35713291579566E-2</v>
      </c>
      <c r="F12" s="19"/>
      <c r="G12" s="19">
        <v>0</v>
      </c>
      <c r="H12" s="19">
        <v>5.2277470310713399E-2</v>
      </c>
      <c r="I12" s="19">
        <v>5.1694854036844297E-2</v>
      </c>
      <c r="J12" s="19">
        <v>0</v>
      </c>
      <c r="K12" s="19">
        <v>0.13500403766872199</v>
      </c>
      <c r="L12" s="19">
        <v>0</v>
      </c>
      <c r="M12" s="19"/>
      <c r="N12" s="19">
        <v>0</v>
      </c>
      <c r="O12" s="19">
        <v>0</v>
      </c>
      <c r="P12" s="19">
        <v>0</v>
      </c>
      <c r="Q12" s="19">
        <v>0</v>
      </c>
      <c r="R12" s="19">
        <v>0</v>
      </c>
      <c r="S12" s="19">
        <v>0.23392363055034099</v>
      </c>
      <c r="T12" s="19">
        <v>0</v>
      </c>
      <c r="U12" s="19" t="s">
        <v>371</v>
      </c>
      <c r="V12" s="19">
        <v>0</v>
      </c>
      <c r="W12" s="19">
        <v>9.3930635762386E-2</v>
      </c>
      <c r="X12" s="19">
        <v>0.34284906534659798</v>
      </c>
      <c r="Y12" s="19">
        <v>0</v>
      </c>
      <c r="Z12" s="19">
        <v>0</v>
      </c>
      <c r="AA12" s="19" t="s">
        <v>371</v>
      </c>
      <c r="AB12" s="19">
        <v>0.161243309172869</v>
      </c>
      <c r="AC12" s="19">
        <v>0</v>
      </c>
      <c r="AD12" s="19"/>
      <c r="AE12" s="19">
        <v>7.6919455984427704E-2</v>
      </c>
      <c r="AF12" s="19">
        <v>4.3044400815000501E-2</v>
      </c>
    </row>
    <row r="13" spans="2:32" x14ac:dyDescent="0.5">
      <c r="B13" s="16" t="s">
        <v>544</v>
      </c>
    </row>
    <row r="14" spans="2:32" x14ac:dyDescent="0.5">
      <c r="B14" t="s">
        <v>58</v>
      </c>
    </row>
    <row r="15" spans="2:32" x14ac:dyDescent="0.5">
      <c r="B15" t="s">
        <v>59</v>
      </c>
    </row>
    <row r="17" spans="2:2" x14ac:dyDescent="0.5">
      <c r="B17"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AF23"/>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385</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153</v>
      </c>
      <c r="C9" s="17">
        <v>0.38906475088152498</v>
      </c>
      <c r="D9" s="17">
        <v>0.33002944578745302</v>
      </c>
      <c r="E9" s="17">
        <v>0.44687698332136599</v>
      </c>
      <c r="F9" s="17"/>
      <c r="G9" s="17">
        <v>0.40834487171594702</v>
      </c>
      <c r="H9" s="17">
        <v>0.41947603621996998</v>
      </c>
      <c r="I9" s="17">
        <v>0.352108527790151</v>
      </c>
      <c r="J9" s="17">
        <v>0.37950693755263998</v>
      </c>
      <c r="K9" s="17">
        <v>0.42268235189698999</v>
      </c>
      <c r="L9" s="17">
        <v>0.36870987631667101</v>
      </c>
      <c r="M9" s="17"/>
      <c r="N9" s="17">
        <v>0.33263078317440797</v>
      </c>
      <c r="O9" s="17">
        <v>0.444021065799727</v>
      </c>
      <c r="P9" s="17">
        <v>0.54286503441356704</v>
      </c>
      <c r="Q9" s="17">
        <v>0.51444891159469797</v>
      </c>
      <c r="R9" s="17">
        <v>0.30794541738058301</v>
      </c>
      <c r="S9" s="17">
        <v>0.51172341137309796</v>
      </c>
      <c r="T9" s="17">
        <v>0.343183722711707</v>
      </c>
      <c r="U9" s="17">
        <v>0.18290749295773101</v>
      </c>
      <c r="V9" s="17">
        <v>0.32215210103846798</v>
      </c>
      <c r="W9" s="17">
        <v>0.42169597695272798</v>
      </c>
      <c r="X9" s="17">
        <v>0.31348929843297801</v>
      </c>
      <c r="Y9" s="17">
        <v>0.31063397674181797</v>
      </c>
      <c r="Z9" s="17">
        <v>0.26289046537147998</v>
      </c>
      <c r="AA9" s="17">
        <v>0.40434084526007802</v>
      </c>
      <c r="AB9" s="17">
        <v>0.58027751109633896</v>
      </c>
      <c r="AC9" s="17">
        <v>0.26677759168897403</v>
      </c>
      <c r="AD9" s="17"/>
      <c r="AE9" s="17">
        <v>0.41620574030998098</v>
      </c>
      <c r="AF9" s="17">
        <v>0.37669920547962399</v>
      </c>
    </row>
    <row r="10" spans="2:32" x14ac:dyDescent="0.5">
      <c r="B10" s="18" t="s">
        <v>377</v>
      </c>
      <c r="C10" s="17">
        <v>0.29591301659397801</v>
      </c>
      <c r="D10" s="17">
        <v>0.33747335671204698</v>
      </c>
      <c r="E10" s="17">
        <v>0.25538649777016698</v>
      </c>
      <c r="F10" s="17"/>
      <c r="G10" s="17">
        <v>0.49332734421817398</v>
      </c>
      <c r="H10" s="17">
        <v>0.45301775312751502</v>
      </c>
      <c r="I10" s="17">
        <v>0.301652748627731</v>
      </c>
      <c r="J10" s="17">
        <v>0.29017120570782601</v>
      </c>
      <c r="K10" s="17">
        <v>0.21818596436747301</v>
      </c>
      <c r="L10" s="17">
        <v>0.19379650820399999</v>
      </c>
      <c r="M10" s="17"/>
      <c r="N10" s="17">
        <v>0.28766579879121101</v>
      </c>
      <c r="O10" s="17">
        <v>0.31385137155312498</v>
      </c>
      <c r="P10" s="17">
        <v>0.19950505258555201</v>
      </c>
      <c r="Q10" s="17">
        <v>0.40407842061959698</v>
      </c>
      <c r="R10" s="17">
        <v>0.28517447162537202</v>
      </c>
      <c r="S10" s="17">
        <v>0.27993232600831103</v>
      </c>
      <c r="T10" s="17">
        <v>0.320703539071093</v>
      </c>
      <c r="U10" s="17">
        <v>0.23694210717386899</v>
      </c>
      <c r="V10" s="17">
        <v>0.23954044539410299</v>
      </c>
      <c r="W10" s="17">
        <v>0.30858145901110101</v>
      </c>
      <c r="X10" s="17">
        <v>0.31695816364902801</v>
      </c>
      <c r="Y10" s="17">
        <v>0.23090733757554799</v>
      </c>
      <c r="Z10" s="17">
        <v>0.33548077033053902</v>
      </c>
      <c r="AA10" s="17">
        <v>0.25178006867996999</v>
      </c>
      <c r="AB10" s="17">
        <v>0.25805902790562302</v>
      </c>
      <c r="AC10" s="17">
        <v>0.36892967153057499</v>
      </c>
      <c r="AD10" s="17"/>
      <c r="AE10" s="17">
        <v>0.34562573007837899</v>
      </c>
      <c r="AF10" s="17">
        <v>0.27326370171680597</v>
      </c>
    </row>
    <row r="11" spans="2:32" x14ac:dyDescent="0.5">
      <c r="B11" s="18" t="s">
        <v>378</v>
      </c>
      <c r="C11" s="17">
        <v>0.291552564201286</v>
      </c>
      <c r="D11" s="17">
        <v>0.27805632902612398</v>
      </c>
      <c r="E11" s="17">
        <v>0.30551890500652401</v>
      </c>
      <c r="F11" s="17"/>
      <c r="G11" s="17">
        <v>0.187090349749088</v>
      </c>
      <c r="H11" s="17">
        <v>0.232093231501669</v>
      </c>
      <c r="I11" s="17">
        <v>0.336781306497417</v>
      </c>
      <c r="J11" s="17">
        <v>0.287561256071931</v>
      </c>
      <c r="K11" s="17">
        <v>0.28804681292981799</v>
      </c>
      <c r="L11" s="17">
        <v>0.340160557985904</v>
      </c>
      <c r="M11" s="17"/>
      <c r="N11" s="17">
        <v>0.38909373671220299</v>
      </c>
      <c r="O11" s="17">
        <v>0.23477250824604101</v>
      </c>
      <c r="P11" s="17">
        <v>0.192830257703758</v>
      </c>
      <c r="Q11" s="17">
        <v>0.18711571303865099</v>
      </c>
      <c r="R11" s="17">
        <v>0.49575998592031001</v>
      </c>
      <c r="S11" s="17">
        <v>0.22902760680277001</v>
      </c>
      <c r="T11" s="17">
        <v>0.242961454718752</v>
      </c>
      <c r="U11" s="17">
        <v>0.55369120170820496</v>
      </c>
      <c r="V11" s="17">
        <v>0.32582051437321402</v>
      </c>
      <c r="W11" s="17">
        <v>0.26964839645097899</v>
      </c>
      <c r="X11" s="17">
        <v>0.35141781982496501</v>
      </c>
      <c r="Y11" s="17">
        <v>0.29952679545016903</v>
      </c>
      <c r="Z11" s="17">
        <v>0.31315029686547002</v>
      </c>
      <c r="AA11" s="17">
        <v>0.21480721029234801</v>
      </c>
      <c r="AB11" s="17">
        <v>0.382594517006839</v>
      </c>
      <c r="AC11" s="17">
        <v>0.21427133382510599</v>
      </c>
      <c r="AD11" s="17"/>
      <c r="AE11" s="17">
        <v>0.21907719920398699</v>
      </c>
      <c r="AF11" s="17">
        <v>0.32457263588127799</v>
      </c>
    </row>
    <row r="12" spans="2:32" x14ac:dyDescent="0.5">
      <c r="B12" s="18" t="s">
        <v>379</v>
      </c>
      <c r="C12" s="17">
        <v>0.24935108420252799</v>
      </c>
      <c r="D12" s="17">
        <v>0.290790643361025</v>
      </c>
      <c r="E12" s="17">
        <v>0.20876760364578201</v>
      </c>
      <c r="F12" s="17"/>
      <c r="G12" s="17">
        <v>0.15112609948713401</v>
      </c>
      <c r="H12" s="17">
        <v>0.24742984196325099</v>
      </c>
      <c r="I12" s="17">
        <v>0.198071894936073</v>
      </c>
      <c r="J12" s="17">
        <v>0.24865163110143201</v>
      </c>
      <c r="K12" s="17">
        <v>0.28860728451131801</v>
      </c>
      <c r="L12" s="17">
        <v>0.28568945548743002</v>
      </c>
      <c r="M12" s="17"/>
      <c r="N12" s="17">
        <v>0.24431844107848399</v>
      </c>
      <c r="O12" s="17">
        <v>0.27354416998774</v>
      </c>
      <c r="P12" s="17">
        <v>0.31616512118950801</v>
      </c>
      <c r="Q12" s="17">
        <v>0.303167312043229</v>
      </c>
      <c r="R12" s="17">
        <v>0.216883434210873</v>
      </c>
      <c r="S12" s="17">
        <v>0.22895526695495499</v>
      </c>
      <c r="T12" s="17">
        <v>0.23834938638966799</v>
      </c>
      <c r="U12" s="17">
        <v>3.7591816759164398E-2</v>
      </c>
      <c r="V12" s="17">
        <v>0.18149270458782901</v>
      </c>
      <c r="W12" s="17">
        <v>0.283732275519889</v>
      </c>
      <c r="X12" s="17">
        <v>0.16322860286110399</v>
      </c>
      <c r="Y12" s="17">
        <v>0.14503327807081901</v>
      </c>
      <c r="Z12" s="17">
        <v>0.257346737342665</v>
      </c>
      <c r="AA12" s="17">
        <v>0.22866437444663601</v>
      </c>
      <c r="AB12" s="17">
        <v>0.22479673450374199</v>
      </c>
      <c r="AC12" s="17">
        <v>0.38100415791787601</v>
      </c>
      <c r="AD12" s="17"/>
      <c r="AE12" s="17">
        <v>0.35263745270831998</v>
      </c>
      <c r="AF12" s="17">
        <v>0.20229339374792399</v>
      </c>
    </row>
    <row r="13" spans="2:32" x14ac:dyDescent="0.5">
      <c r="B13" s="18" t="s">
        <v>380</v>
      </c>
      <c r="C13" s="17">
        <v>0.203347966396318</v>
      </c>
      <c r="D13" s="17">
        <v>0.224440128307446</v>
      </c>
      <c r="E13" s="17">
        <v>0.18395960754079199</v>
      </c>
      <c r="F13" s="17"/>
      <c r="G13" s="17">
        <v>0.156845440207594</v>
      </c>
      <c r="H13" s="17">
        <v>0.20143981290750099</v>
      </c>
      <c r="I13" s="17">
        <v>0.188426727277439</v>
      </c>
      <c r="J13" s="17">
        <v>0.19470568161153101</v>
      </c>
      <c r="K13" s="17">
        <v>0.207152463245379</v>
      </c>
      <c r="L13" s="17">
        <v>0.23132895324204999</v>
      </c>
      <c r="M13" s="17"/>
      <c r="N13" s="17">
        <v>0.17450357022674201</v>
      </c>
      <c r="O13" s="17">
        <v>0.215000046966352</v>
      </c>
      <c r="P13" s="17">
        <v>0.192431801808289</v>
      </c>
      <c r="Q13" s="17">
        <v>0.116236400786926</v>
      </c>
      <c r="R13" s="17">
        <v>9.1061983169710106E-2</v>
      </c>
      <c r="S13" s="17">
        <v>0.110201429445124</v>
      </c>
      <c r="T13" s="17">
        <v>0.173182021670163</v>
      </c>
      <c r="U13" s="17">
        <v>7.5183633518328796E-2</v>
      </c>
      <c r="V13" s="17">
        <v>0.23746039321950399</v>
      </c>
      <c r="W13" s="17">
        <v>0.26712859032682001</v>
      </c>
      <c r="X13" s="17">
        <v>0.190395257039359</v>
      </c>
      <c r="Y13" s="17">
        <v>0</v>
      </c>
      <c r="Z13" s="17">
        <v>0.215891361823318</v>
      </c>
      <c r="AA13" s="17">
        <v>0.17580684446141101</v>
      </c>
      <c r="AB13" s="17">
        <v>0.192659248128321</v>
      </c>
      <c r="AC13" s="17">
        <v>0.17607646920058501</v>
      </c>
      <c r="AD13" s="17"/>
      <c r="AE13" s="17">
        <v>0.20718668481917299</v>
      </c>
      <c r="AF13" s="17">
        <v>0.20159903063743301</v>
      </c>
    </row>
    <row r="14" spans="2:32" ht="28.7" x14ac:dyDescent="0.5">
      <c r="B14" s="18" t="s">
        <v>381</v>
      </c>
      <c r="C14" s="17">
        <v>0.200092991982323</v>
      </c>
      <c r="D14" s="17">
        <v>0.231998211523846</v>
      </c>
      <c r="E14" s="17">
        <v>0.170367246050139</v>
      </c>
      <c r="F14" s="17"/>
      <c r="G14" s="17">
        <v>0.189903254249292</v>
      </c>
      <c r="H14" s="17">
        <v>0.16887472098905601</v>
      </c>
      <c r="I14" s="17">
        <v>0.191030732276286</v>
      </c>
      <c r="J14" s="17">
        <v>0.19520603310968199</v>
      </c>
      <c r="K14" s="17">
        <v>0.26357293281651201</v>
      </c>
      <c r="L14" s="17">
        <v>0.18551608577918299</v>
      </c>
      <c r="M14" s="17"/>
      <c r="N14" s="17">
        <v>0.193041881798137</v>
      </c>
      <c r="O14" s="17">
        <v>0.17881250392374201</v>
      </c>
      <c r="P14" s="17">
        <v>0.23142795418822701</v>
      </c>
      <c r="Q14" s="17">
        <v>0.185033065217863</v>
      </c>
      <c r="R14" s="17">
        <v>9.1061983169710106E-2</v>
      </c>
      <c r="S14" s="17">
        <v>0.46112397961467999</v>
      </c>
      <c r="T14" s="17">
        <v>0.29039825724652502</v>
      </c>
      <c r="U14" s="17">
        <v>0</v>
      </c>
      <c r="V14" s="17">
        <v>0.27467587896838103</v>
      </c>
      <c r="W14" s="17">
        <v>0.206060091875819</v>
      </c>
      <c r="X14" s="17">
        <v>0.12962312852684801</v>
      </c>
      <c r="Y14" s="17">
        <v>0.231167630000114</v>
      </c>
      <c r="Z14" s="17">
        <v>0.17048686016675399</v>
      </c>
      <c r="AA14" s="17">
        <v>0.132578368467242</v>
      </c>
      <c r="AB14" s="17">
        <v>0.10880176753533401</v>
      </c>
      <c r="AC14" s="17">
        <v>6.53687693008074E-2</v>
      </c>
      <c r="AD14" s="17"/>
      <c r="AE14" s="17">
        <v>0.24889699074177299</v>
      </c>
      <c r="AF14" s="17">
        <v>0.17785769123747899</v>
      </c>
    </row>
    <row r="15" spans="2:32" x14ac:dyDescent="0.5">
      <c r="B15" s="18" t="s">
        <v>382</v>
      </c>
      <c r="C15" s="17">
        <v>0.15248526156428599</v>
      </c>
      <c r="D15" s="17">
        <v>0.16583364954420299</v>
      </c>
      <c r="E15" s="17">
        <v>0.13836748400915</v>
      </c>
      <c r="F15" s="17"/>
      <c r="G15" s="17">
        <v>0.15377229139679399</v>
      </c>
      <c r="H15" s="17">
        <v>0.16608735209244599</v>
      </c>
      <c r="I15" s="17">
        <v>0.105020530296425</v>
      </c>
      <c r="J15" s="17">
        <v>0.14108761246204499</v>
      </c>
      <c r="K15" s="17">
        <v>0.16284445019672</v>
      </c>
      <c r="L15" s="17">
        <v>0.17107186513474701</v>
      </c>
      <c r="M15" s="17"/>
      <c r="N15" s="17">
        <v>9.9840379738323104E-2</v>
      </c>
      <c r="O15" s="17">
        <v>0.206380677209791</v>
      </c>
      <c r="P15" s="17">
        <v>0.27078420698250999</v>
      </c>
      <c r="Q15" s="17">
        <v>6.1655162848251101E-2</v>
      </c>
      <c r="R15" s="17">
        <v>0</v>
      </c>
      <c r="S15" s="17">
        <v>0.341916516773484</v>
      </c>
      <c r="T15" s="17">
        <v>0.148030592304257</v>
      </c>
      <c r="U15" s="17">
        <v>4.8724435358132902E-2</v>
      </c>
      <c r="V15" s="17">
        <v>6.9507625548098306E-2</v>
      </c>
      <c r="W15" s="17">
        <v>0.16818857388748301</v>
      </c>
      <c r="X15" s="17">
        <v>8.9526511249454502E-2</v>
      </c>
      <c r="Y15" s="17">
        <v>0.14503327807081901</v>
      </c>
      <c r="Z15" s="17">
        <v>0.137605787143116</v>
      </c>
      <c r="AA15" s="17">
        <v>6.7839911054546106E-2</v>
      </c>
      <c r="AB15" s="17">
        <v>0.28118828455092398</v>
      </c>
      <c r="AC15" s="17">
        <v>0.21380177218086199</v>
      </c>
      <c r="AD15" s="17"/>
      <c r="AE15" s="17">
        <v>0.121049561266556</v>
      </c>
      <c r="AF15" s="17">
        <v>0.16680749474214601</v>
      </c>
    </row>
    <row r="16" spans="2:32" x14ac:dyDescent="0.5">
      <c r="B16" s="18" t="s">
        <v>383</v>
      </c>
      <c r="C16" s="17">
        <v>0.136600956621025</v>
      </c>
      <c r="D16" s="17">
        <v>0.13025482173040501</v>
      </c>
      <c r="E16" s="17">
        <v>0.14140169027973801</v>
      </c>
      <c r="F16" s="17"/>
      <c r="G16" s="17">
        <v>0.183308776198816</v>
      </c>
      <c r="H16" s="17">
        <v>0.201730342020468</v>
      </c>
      <c r="I16" s="17">
        <v>0.134710522364133</v>
      </c>
      <c r="J16" s="17">
        <v>0.169774530361917</v>
      </c>
      <c r="K16" s="17">
        <v>0.12459568400922701</v>
      </c>
      <c r="L16" s="17">
        <v>7.2098697347218202E-2</v>
      </c>
      <c r="M16" s="17"/>
      <c r="N16" s="17">
        <v>0.105442466295243</v>
      </c>
      <c r="O16" s="17">
        <v>0.13574761550842199</v>
      </c>
      <c r="P16" s="17">
        <v>0.122536214860756</v>
      </c>
      <c r="Q16" s="17">
        <v>0.21183993754369701</v>
      </c>
      <c r="R16" s="17">
        <v>0</v>
      </c>
      <c r="S16" s="17">
        <v>7.5563243118192902E-2</v>
      </c>
      <c r="T16" s="17">
        <v>0.170215214024213</v>
      </c>
      <c r="U16" s="17">
        <v>4.4418295021197998E-2</v>
      </c>
      <c r="V16" s="17">
        <v>0.12755145351609601</v>
      </c>
      <c r="W16" s="17">
        <v>0.13985135883285901</v>
      </c>
      <c r="X16" s="17">
        <v>0.15407501687064401</v>
      </c>
      <c r="Y16" s="17">
        <v>0.218775143777066</v>
      </c>
      <c r="Z16" s="17">
        <v>0.122305288305139</v>
      </c>
      <c r="AA16" s="17">
        <v>0.137538648751862</v>
      </c>
      <c r="AB16" s="17">
        <v>0.183377686448816</v>
      </c>
      <c r="AC16" s="17">
        <v>0.20085895102534901</v>
      </c>
      <c r="AD16" s="17"/>
      <c r="AE16" s="17">
        <v>0.12814568410632701</v>
      </c>
      <c r="AF16" s="17">
        <v>0.140453213239803</v>
      </c>
    </row>
    <row r="17" spans="2:32" x14ac:dyDescent="0.5">
      <c r="B17" s="18" t="s">
        <v>384</v>
      </c>
      <c r="C17" s="17">
        <v>5.3970046949287399E-2</v>
      </c>
      <c r="D17" s="17">
        <v>5.6836666253100201E-2</v>
      </c>
      <c r="E17" s="17">
        <v>5.1432431908876197E-2</v>
      </c>
      <c r="F17" s="17"/>
      <c r="G17" s="17">
        <v>0.100030350055074</v>
      </c>
      <c r="H17" s="17">
        <v>6.6866393998404397E-2</v>
      </c>
      <c r="I17" s="17">
        <v>7.6672246313930104E-2</v>
      </c>
      <c r="J17" s="17">
        <v>4.5554583003042201E-2</v>
      </c>
      <c r="K17" s="17">
        <v>2.9821687216796799E-2</v>
      </c>
      <c r="L17" s="17">
        <v>4.03056264759106E-2</v>
      </c>
      <c r="M17" s="17"/>
      <c r="N17" s="17">
        <v>4.1428914232705699E-2</v>
      </c>
      <c r="O17" s="17">
        <v>7.7691745668239401E-2</v>
      </c>
      <c r="P17" s="17">
        <v>8.0453411202211306E-2</v>
      </c>
      <c r="Q17" s="17">
        <v>6.0695226603435203E-2</v>
      </c>
      <c r="R17" s="17">
        <v>0</v>
      </c>
      <c r="S17" s="17">
        <v>7.8488384271766201E-2</v>
      </c>
      <c r="T17" s="17">
        <v>7.5837446479962795E-2</v>
      </c>
      <c r="U17" s="17">
        <v>0</v>
      </c>
      <c r="V17" s="17">
        <v>3.9834992368642803E-2</v>
      </c>
      <c r="W17" s="17">
        <v>4.9584763455015599E-2</v>
      </c>
      <c r="X17" s="17">
        <v>7.7488761574668899E-2</v>
      </c>
      <c r="Y17" s="17">
        <v>8.0018530977878893E-2</v>
      </c>
      <c r="Z17" s="17">
        <v>3.5861310916948101E-2</v>
      </c>
      <c r="AA17" s="17">
        <v>0</v>
      </c>
      <c r="AB17" s="17">
        <v>0</v>
      </c>
      <c r="AC17" s="17">
        <v>8.6301713642220806E-2</v>
      </c>
      <c r="AD17" s="17"/>
      <c r="AE17" s="17">
        <v>7.9950440404635503E-2</v>
      </c>
      <c r="AF17" s="17">
        <v>4.2133273802964298E-2</v>
      </c>
    </row>
    <row r="18" spans="2:32" x14ac:dyDescent="0.5">
      <c r="B18" s="18" t="s">
        <v>75</v>
      </c>
      <c r="C18" s="19">
        <v>7.9946054916876803E-3</v>
      </c>
      <c r="D18" s="19">
        <v>3.5976872352598598E-3</v>
      </c>
      <c r="E18" s="19">
        <v>1.2222786716850601E-2</v>
      </c>
      <c r="F18" s="19"/>
      <c r="G18" s="19">
        <v>0</v>
      </c>
      <c r="H18" s="19">
        <v>0</v>
      </c>
      <c r="I18" s="19">
        <v>6.9409360918130901E-3</v>
      </c>
      <c r="J18" s="19">
        <v>2.5076085603100599E-2</v>
      </c>
      <c r="K18" s="19">
        <v>4.9318602276199599E-3</v>
      </c>
      <c r="L18" s="19">
        <v>7.24237832854674E-3</v>
      </c>
      <c r="M18" s="19"/>
      <c r="N18" s="19">
        <v>8.3553855962649505E-3</v>
      </c>
      <c r="O18" s="19">
        <v>5.3927729521803403E-3</v>
      </c>
      <c r="P18" s="19">
        <v>0</v>
      </c>
      <c r="Q18" s="19">
        <v>0</v>
      </c>
      <c r="R18" s="19">
        <v>0</v>
      </c>
      <c r="S18" s="19">
        <v>0</v>
      </c>
      <c r="T18" s="19">
        <v>2.3770624520181499E-2</v>
      </c>
      <c r="U18" s="19">
        <v>0</v>
      </c>
      <c r="V18" s="19">
        <v>0</v>
      </c>
      <c r="W18" s="19">
        <v>1.00978419808025E-2</v>
      </c>
      <c r="X18" s="19">
        <v>2.0454947251866799E-2</v>
      </c>
      <c r="Y18" s="19">
        <v>8.6134351929294001E-2</v>
      </c>
      <c r="Z18" s="19">
        <v>0</v>
      </c>
      <c r="AA18" s="19">
        <v>0</v>
      </c>
      <c r="AB18" s="19">
        <v>0</v>
      </c>
      <c r="AC18" s="19">
        <v>0</v>
      </c>
      <c r="AD18" s="19"/>
      <c r="AE18" s="19">
        <v>1.9930763752311301E-2</v>
      </c>
      <c r="AF18" s="19">
        <v>2.55644314004984E-3</v>
      </c>
    </row>
    <row r="19" spans="2:32" x14ac:dyDescent="0.5">
      <c r="B19" s="16"/>
    </row>
    <row r="20" spans="2:32" x14ac:dyDescent="0.5">
      <c r="B20" t="s">
        <v>58</v>
      </c>
    </row>
    <row r="21" spans="2:32" x14ac:dyDescent="0.5">
      <c r="B21" t="s">
        <v>59</v>
      </c>
    </row>
    <row r="23" spans="2:32" x14ac:dyDescent="0.5">
      <c r="B23"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AF23"/>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386</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381</v>
      </c>
      <c r="C9" s="17">
        <v>0.58121196070360404</v>
      </c>
      <c r="D9" s="17">
        <v>0.57097706605399401</v>
      </c>
      <c r="E9" s="17">
        <v>0.58943556000257202</v>
      </c>
      <c r="F9" s="17"/>
      <c r="G9" s="17">
        <v>0.57352984595466105</v>
      </c>
      <c r="H9" s="17">
        <v>0.59113600279928102</v>
      </c>
      <c r="I9" s="17">
        <v>0.51746437611283702</v>
      </c>
      <c r="J9" s="17">
        <v>0.54941550068623202</v>
      </c>
      <c r="K9" s="17">
        <v>0.61483236211584102</v>
      </c>
      <c r="L9" s="17">
        <v>0.61080947318933798</v>
      </c>
      <c r="M9" s="17"/>
      <c r="N9" s="17">
        <v>0.54939274377592995</v>
      </c>
      <c r="O9" s="17">
        <v>0.63144806124501796</v>
      </c>
      <c r="P9" s="17">
        <v>0.66234901846323702</v>
      </c>
      <c r="Q9" s="17">
        <v>0.52072550220269898</v>
      </c>
      <c r="R9" s="17">
        <v>0.524876614154694</v>
      </c>
      <c r="S9" s="17">
        <v>0.73613057996498299</v>
      </c>
      <c r="T9" s="17">
        <v>0.49684534566583499</v>
      </c>
      <c r="U9" s="17">
        <v>0.58572648887326395</v>
      </c>
      <c r="V9" s="17">
        <v>0.52190651186246595</v>
      </c>
      <c r="W9" s="17">
        <v>0.60871779363629996</v>
      </c>
      <c r="X9" s="17">
        <v>0.524102456635134</v>
      </c>
      <c r="Y9" s="17">
        <v>0.54004894347169696</v>
      </c>
      <c r="Z9" s="17">
        <v>0.54546807696245203</v>
      </c>
      <c r="AA9" s="17">
        <v>0.57890511589473204</v>
      </c>
      <c r="AB9" s="17">
        <v>0.55688705536437999</v>
      </c>
      <c r="AC9" s="17">
        <v>0.72133591478867498</v>
      </c>
      <c r="AD9" s="17"/>
      <c r="AE9" s="17">
        <v>0.62218668278307399</v>
      </c>
      <c r="AF9" s="17">
        <v>0.56254371032387496</v>
      </c>
    </row>
    <row r="10" spans="2:32" x14ac:dyDescent="0.5">
      <c r="B10" s="18" t="s">
        <v>153</v>
      </c>
      <c r="C10" s="17">
        <v>0.491616767644801</v>
      </c>
      <c r="D10" s="17">
        <v>0.46511094730401098</v>
      </c>
      <c r="E10" s="17">
        <v>0.515045871791868</v>
      </c>
      <c r="F10" s="17"/>
      <c r="G10" s="17">
        <v>0.57032546329548295</v>
      </c>
      <c r="H10" s="17">
        <v>0.52704586689576804</v>
      </c>
      <c r="I10" s="17">
        <v>0.43304166583849302</v>
      </c>
      <c r="J10" s="17">
        <v>0.543631697262552</v>
      </c>
      <c r="K10" s="17">
        <v>0.478654761098808</v>
      </c>
      <c r="L10" s="17">
        <v>0.45421586426230598</v>
      </c>
      <c r="M10" s="17"/>
      <c r="N10" s="17">
        <v>0.45540538313345302</v>
      </c>
      <c r="O10" s="17">
        <v>0.48738693933302601</v>
      </c>
      <c r="P10" s="17">
        <v>0.57514595070327201</v>
      </c>
      <c r="Q10" s="17">
        <v>0.46496685489446798</v>
      </c>
      <c r="R10" s="17">
        <v>0.31012752562402801</v>
      </c>
      <c r="S10" s="17">
        <v>0.66057563862333701</v>
      </c>
      <c r="T10" s="17">
        <v>0.49857893474211501</v>
      </c>
      <c r="U10" s="17">
        <v>0.63873083552435705</v>
      </c>
      <c r="V10" s="17">
        <v>0.438483135444935</v>
      </c>
      <c r="W10" s="17">
        <v>0.47340536298121499</v>
      </c>
      <c r="X10" s="17">
        <v>0.44136488226564002</v>
      </c>
      <c r="Y10" s="17">
        <v>0.38095620891901599</v>
      </c>
      <c r="Z10" s="17">
        <v>0.56510547703990599</v>
      </c>
      <c r="AA10" s="17">
        <v>0.53959631389528495</v>
      </c>
      <c r="AB10" s="17">
        <v>0.50625058859997196</v>
      </c>
      <c r="AC10" s="17">
        <v>0.66549649540035105</v>
      </c>
      <c r="AD10" s="17"/>
      <c r="AE10" s="17">
        <v>0.52397855491685996</v>
      </c>
      <c r="AF10" s="17">
        <v>0.47687260546699201</v>
      </c>
    </row>
    <row r="11" spans="2:32" x14ac:dyDescent="0.5">
      <c r="B11" s="18" t="s">
        <v>380</v>
      </c>
      <c r="C11" s="17">
        <v>0.46471532743140198</v>
      </c>
      <c r="D11" s="17">
        <v>0.46396739426122802</v>
      </c>
      <c r="E11" s="17">
        <v>0.46344879062834898</v>
      </c>
      <c r="F11" s="17"/>
      <c r="G11" s="17">
        <v>0.54824937463596501</v>
      </c>
      <c r="H11" s="17">
        <v>0.57138281020190895</v>
      </c>
      <c r="I11" s="17">
        <v>0.38189529544664202</v>
      </c>
      <c r="J11" s="17">
        <v>0.39827932055632398</v>
      </c>
      <c r="K11" s="17">
        <v>0.45383935880947102</v>
      </c>
      <c r="L11" s="17">
        <v>0.47166117425670601</v>
      </c>
      <c r="M11" s="17"/>
      <c r="N11" s="17">
        <v>0.43360258822498998</v>
      </c>
      <c r="O11" s="17">
        <v>0.50415417319922695</v>
      </c>
      <c r="P11" s="17">
        <v>0.43032574381562499</v>
      </c>
      <c r="Q11" s="17">
        <v>0.56967653613538005</v>
      </c>
      <c r="R11" s="17">
        <v>0.428171791347914</v>
      </c>
      <c r="S11" s="17">
        <v>0.42540999091340098</v>
      </c>
      <c r="T11" s="17">
        <v>0.39491891956536301</v>
      </c>
      <c r="U11" s="17">
        <v>0.59638121526111798</v>
      </c>
      <c r="V11" s="17">
        <v>0.38784736311198398</v>
      </c>
      <c r="W11" s="17">
        <v>0.51154737334378397</v>
      </c>
      <c r="X11" s="17">
        <v>0.35339453635021301</v>
      </c>
      <c r="Y11" s="17">
        <v>0.38431228865445199</v>
      </c>
      <c r="Z11" s="17">
        <v>0.35669386840471201</v>
      </c>
      <c r="AA11" s="17">
        <v>0.48690243445932202</v>
      </c>
      <c r="AB11" s="17">
        <v>0.66600872085511398</v>
      </c>
      <c r="AC11" s="17">
        <v>0.52697097515071101</v>
      </c>
      <c r="AD11" s="17"/>
      <c r="AE11" s="17">
        <v>0.49364456785678001</v>
      </c>
      <c r="AF11" s="17">
        <v>0.45153504758694302</v>
      </c>
    </row>
    <row r="12" spans="2:32" x14ac:dyDescent="0.5">
      <c r="B12" s="18" t="s">
        <v>379</v>
      </c>
      <c r="C12" s="17">
        <v>0.40074194080549502</v>
      </c>
      <c r="D12" s="17">
        <v>0.432155888430729</v>
      </c>
      <c r="E12" s="17">
        <v>0.36852743809495497</v>
      </c>
      <c r="F12" s="17"/>
      <c r="G12" s="17">
        <v>0.42025559753088498</v>
      </c>
      <c r="H12" s="17">
        <v>0.53893834062593204</v>
      </c>
      <c r="I12" s="17">
        <v>0.37185907203697199</v>
      </c>
      <c r="J12" s="17">
        <v>0.40617290403205503</v>
      </c>
      <c r="K12" s="17">
        <v>0.37862741760662599</v>
      </c>
      <c r="L12" s="17">
        <v>0.343272972359984</v>
      </c>
      <c r="M12" s="17"/>
      <c r="N12" s="17">
        <v>0.34358616703155698</v>
      </c>
      <c r="O12" s="17">
        <v>0.46259982170095698</v>
      </c>
      <c r="P12" s="17">
        <v>0.42442748273217201</v>
      </c>
      <c r="Q12" s="17">
        <v>0.40407734441119803</v>
      </c>
      <c r="R12" s="17">
        <v>0.32082112836420101</v>
      </c>
      <c r="S12" s="17">
        <v>0.34616650461938903</v>
      </c>
      <c r="T12" s="17">
        <v>0.38386733175849103</v>
      </c>
      <c r="U12" s="17">
        <v>0.44499871771506799</v>
      </c>
      <c r="V12" s="17">
        <v>0.40466737742742598</v>
      </c>
      <c r="W12" s="17">
        <v>0.41169744433324701</v>
      </c>
      <c r="X12" s="17">
        <v>0.28321825667601402</v>
      </c>
      <c r="Y12" s="17">
        <v>0.38970818031662102</v>
      </c>
      <c r="Z12" s="17">
        <v>0.46037143408560999</v>
      </c>
      <c r="AA12" s="17">
        <v>0.54208214279549605</v>
      </c>
      <c r="AB12" s="17">
        <v>0.28627193749664898</v>
      </c>
      <c r="AC12" s="17">
        <v>0.384650052258241</v>
      </c>
      <c r="AD12" s="17"/>
      <c r="AE12" s="17">
        <v>0.44555208208740898</v>
      </c>
      <c r="AF12" s="17">
        <v>0.38032625780514601</v>
      </c>
    </row>
    <row r="13" spans="2:32" x14ac:dyDescent="0.5">
      <c r="B13" s="18" t="s">
        <v>383</v>
      </c>
      <c r="C13" s="17">
        <v>0.39603489688263599</v>
      </c>
      <c r="D13" s="17">
        <v>0.41924249465422903</v>
      </c>
      <c r="E13" s="17">
        <v>0.37357489104313801</v>
      </c>
      <c r="F13" s="17"/>
      <c r="G13" s="17">
        <v>0.40426181925788801</v>
      </c>
      <c r="H13" s="17">
        <v>0.46515937239633398</v>
      </c>
      <c r="I13" s="17">
        <v>0.39288148779756499</v>
      </c>
      <c r="J13" s="17">
        <v>0.36996805385224002</v>
      </c>
      <c r="K13" s="17">
        <v>0.44581205127852502</v>
      </c>
      <c r="L13" s="17">
        <v>0.33727327981745098</v>
      </c>
      <c r="M13" s="17"/>
      <c r="N13" s="17">
        <v>0.309726002667495</v>
      </c>
      <c r="O13" s="17">
        <v>0.449596443895243</v>
      </c>
      <c r="P13" s="17">
        <v>0.30717516675536499</v>
      </c>
      <c r="Q13" s="17">
        <v>0.54588906741774301</v>
      </c>
      <c r="R13" s="17">
        <v>0.428171791347914</v>
      </c>
      <c r="S13" s="17">
        <v>0.38644091627474503</v>
      </c>
      <c r="T13" s="17">
        <v>0.35422176495069402</v>
      </c>
      <c r="U13" s="17">
        <v>0.30519628513014502</v>
      </c>
      <c r="V13" s="17">
        <v>0.44739226902718598</v>
      </c>
      <c r="W13" s="17">
        <v>0.42046423108478898</v>
      </c>
      <c r="X13" s="17">
        <v>0.33426543778048901</v>
      </c>
      <c r="Y13" s="17">
        <v>0.38343151504498901</v>
      </c>
      <c r="Z13" s="17">
        <v>0.45651039034443402</v>
      </c>
      <c r="AA13" s="17">
        <v>0.34391570408562799</v>
      </c>
      <c r="AB13" s="17">
        <v>0.33230130582831802</v>
      </c>
      <c r="AC13" s="17">
        <v>0.43357065208201701</v>
      </c>
      <c r="AD13" s="17"/>
      <c r="AE13" s="17">
        <v>0.37378984574708601</v>
      </c>
      <c r="AF13" s="17">
        <v>0.40616983284395702</v>
      </c>
    </row>
    <row r="14" spans="2:32" x14ac:dyDescent="0.5">
      <c r="B14" s="18" t="s">
        <v>377</v>
      </c>
      <c r="C14" s="17">
        <v>0.38344384200821702</v>
      </c>
      <c r="D14" s="17">
        <v>0.437014829862309</v>
      </c>
      <c r="E14" s="17">
        <v>0.33000766734207299</v>
      </c>
      <c r="F14" s="17"/>
      <c r="G14" s="17">
        <v>0.375986593168536</v>
      </c>
      <c r="H14" s="17">
        <v>0.45271353856989699</v>
      </c>
      <c r="I14" s="17">
        <v>0.356659859977208</v>
      </c>
      <c r="J14" s="17">
        <v>0.36667980356965502</v>
      </c>
      <c r="K14" s="17">
        <v>0.39114186237565302</v>
      </c>
      <c r="L14" s="17">
        <v>0.366614171214238</v>
      </c>
      <c r="M14" s="17"/>
      <c r="N14" s="17">
        <v>0.312736176756438</v>
      </c>
      <c r="O14" s="17">
        <v>0.451897768125056</v>
      </c>
      <c r="P14" s="17">
        <v>0.47851841220728403</v>
      </c>
      <c r="Q14" s="17">
        <v>0.277704848486095</v>
      </c>
      <c r="R14" s="17">
        <v>0.32082112836420101</v>
      </c>
      <c r="S14" s="17">
        <v>0.49996644435995402</v>
      </c>
      <c r="T14" s="17">
        <v>0.37884535816668402</v>
      </c>
      <c r="U14" s="17">
        <v>0.42994207924467898</v>
      </c>
      <c r="V14" s="17">
        <v>0.40193623477961599</v>
      </c>
      <c r="W14" s="17">
        <v>0.44550059433122802</v>
      </c>
      <c r="X14" s="17">
        <v>0.243626041639359</v>
      </c>
      <c r="Y14" s="17">
        <v>0.238987118772024</v>
      </c>
      <c r="Z14" s="17">
        <v>0.32599942835448797</v>
      </c>
      <c r="AA14" s="17">
        <v>0.40857871545951502</v>
      </c>
      <c r="AB14" s="17">
        <v>0.18550111105182801</v>
      </c>
      <c r="AC14" s="17">
        <v>0.28936702808642201</v>
      </c>
      <c r="AD14" s="17"/>
      <c r="AE14" s="17">
        <v>0.43585596336916499</v>
      </c>
      <c r="AF14" s="17">
        <v>0.35956466590053598</v>
      </c>
    </row>
    <row r="15" spans="2:32" x14ac:dyDescent="0.5">
      <c r="B15" s="18" t="s">
        <v>384</v>
      </c>
      <c r="C15" s="17">
        <v>0.34331270653596502</v>
      </c>
      <c r="D15" s="17">
        <v>0.33689599728244601</v>
      </c>
      <c r="E15" s="17">
        <v>0.34701002890469101</v>
      </c>
      <c r="F15" s="17"/>
      <c r="G15" s="17">
        <v>0.39481063188545801</v>
      </c>
      <c r="H15" s="17">
        <v>0.38267353615230398</v>
      </c>
      <c r="I15" s="17">
        <v>0.282981557225636</v>
      </c>
      <c r="J15" s="17">
        <v>0.34072583874093998</v>
      </c>
      <c r="K15" s="17">
        <v>0.3623570232569</v>
      </c>
      <c r="L15" s="17">
        <v>0.32593617400366998</v>
      </c>
      <c r="M15" s="17"/>
      <c r="N15" s="17">
        <v>0.28188296489787101</v>
      </c>
      <c r="O15" s="17">
        <v>0.39836621089963897</v>
      </c>
      <c r="P15" s="17">
        <v>0.40707937836642399</v>
      </c>
      <c r="Q15" s="17">
        <v>0.42407951059166199</v>
      </c>
      <c r="R15" s="17">
        <v>0.428171791347914</v>
      </c>
      <c r="S15" s="17">
        <v>0.30177394357923398</v>
      </c>
      <c r="T15" s="17">
        <v>0.30520746879412602</v>
      </c>
      <c r="U15" s="17">
        <v>0.36876469875060502</v>
      </c>
      <c r="V15" s="17">
        <v>0.31027130132977998</v>
      </c>
      <c r="W15" s="17">
        <v>0.34939268171877602</v>
      </c>
      <c r="X15" s="17">
        <v>0.380617413780169</v>
      </c>
      <c r="Y15" s="17">
        <v>0.29729716311569498</v>
      </c>
      <c r="Z15" s="17">
        <v>0.276275012937165</v>
      </c>
      <c r="AA15" s="17">
        <v>0.32303464860810199</v>
      </c>
      <c r="AB15" s="17">
        <v>0.292495179338225</v>
      </c>
      <c r="AC15" s="17">
        <v>0.46345360944101399</v>
      </c>
      <c r="AD15" s="17"/>
      <c r="AE15" s="17">
        <v>0.38203909642772499</v>
      </c>
      <c r="AF15" s="17">
        <v>0.32566880546446503</v>
      </c>
    </row>
    <row r="16" spans="2:32" x14ac:dyDescent="0.5">
      <c r="B16" s="18" t="s">
        <v>382</v>
      </c>
      <c r="C16" s="17">
        <v>0.30266435931733698</v>
      </c>
      <c r="D16" s="17">
        <v>0.33061885053697398</v>
      </c>
      <c r="E16" s="17">
        <v>0.27339035641430898</v>
      </c>
      <c r="F16" s="17"/>
      <c r="G16" s="17">
        <v>0.32000462061964302</v>
      </c>
      <c r="H16" s="17">
        <v>0.39133667568675301</v>
      </c>
      <c r="I16" s="17">
        <v>0.29116797937904598</v>
      </c>
      <c r="J16" s="17">
        <v>0.293833874812436</v>
      </c>
      <c r="K16" s="17">
        <v>0.32852149515029</v>
      </c>
      <c r="L16" s="17">
        <v>0.24012229970072699</v>
      </c>
      <c r="M16" s="17"/>
      <c r="N16" s="17">
        <v>0.31324328948086999</v>
      </c>
      <c r="O16" s="17">
        <v>0.30003323909336599</v>
      </c>
      <c r="P16" s="17">
        <v>0.41914734384702301</v>
      </c>
      <c r="Q16" s="17">
        <v>0.216136304425876</v>
      </c>
      <c r="R16" s="17">
        <v>0.109532771227159</v>
      </c>
      <c r="S16" s="17">
        <v>0.34748259584798302</v>
      </c>
      <c r="T16" s="17">
        <v>0.20687948622689201</v>
      </c>
      <c r="U16" s="17">
        <v>0.45766769618192199</v>
      </c>
      <c r="V16" s="17">
        <v>0.26744004004222099</v>
      </c>
      <c r="W16" s="17">
        <v>0.33088822938287599</v>
      </c>
      <c r="X16" s="17">
        <v>0.22666351377291999</v>
      </c>
      <c r="Y16" s="17">
        <v>0.30721434321276903</v>
      </c>
      <c r="Z16" s="17">
        <v>0.30133056888959697</v>
      </c>
      <c r="AA16" s="17">
        <v>0.340963793459996</v>
      </c>
      <c r="AB16" s="17">
        <v>0.29700921070310199</v>
      </c>
      <c r="AC16" s="17">
        <v>0.36349498205535902</v>
      </c>
      <c r="AD16" s="17"/>
      <c r="AE16" s="17">
        <v>0.32164933906375198</v>
      </c>
      <c r="AF16" s="17">
        <v>0.29401472516795102</v>
      </c>
    </row>
    <row r="17" spans="2:32" x14ac:dyDescent="0.5">
      <c r="B17" s="18" t="s">
        <v>378</v>
      </c>
      <c r="C17" s="17">
        <v>0.16436816144408001</v>
      </c>
      <c r="D17" s="17">
        <v>0.15601464062520301</v>
      </c>
      <c r="E17" s="17">
        <v>0.17295312080291</v>
      </c>
      <c r="F17" s="17"/>
      <c r="G17" s="17">
        <v>7.3918422225529995E-2</v>
      </c>
      <c r="H17" s="17">
        <v>9.0119686815904307E-2</v>
      </c>
      <c r="I17" s="17">
        <v>0.177297337682992</v>
      </c>
      <c r="J17" s="17">
        <v>0.21481462533798501</v>
      </c>
      <c r="K17" s="17">
        <v>0.203165841153604</v>
      </c>
      <c r="L17" s="17">
        <v>0.17136090562259501</v>
      </c>
      <c r="M17" s="17"/>
      <c r="N17" s="17">
        <v>0.222965043425598</v>
      </c>
      <c r="O17" s="17">
        <v>0.13640569123715601</v>
      </c>
      <c r="P17" s="17">
        <v>0.13822343163152401</v>
      </c>
      <c r="Q17" s="17">
        <v>0.122618722470198</v>
      </c>
      <c r="R17" s="17">
        <v>0.38406140267559602</v>
      </c>
      <c r="S17" s="17">
        <v>0.15121942814012901</v>
      </c>
      <c r="T17" s="17">
        <v>0.162298065136495</v>
      </c>
      <c r="U17" s="17">
        <v>8.1383261662121703E-2</v>
      </c>
      <c r="V17" s="17">
        <v>0.21156752711474</v>
      </c>
      <c r="W17" s="17">
        <v>0.16456551920667301</v>
      </c>
      <c r="X17" s="17">
        <v>0.223412489909387</v>
      </c>
      <c r="Y17" s="17">
        <v>0.14612184437126499</v>
      </c>
      <c r="Z17" s="17">
        <v>0.107823117130898</v>
      </c>
      <c r="AA17" s="17">
        <v>9.1539785293732107E-2</v>
      </c>
      <c r="AB17" s="17">
        <v>0.14137196162004101</v>
      </c>
      <c r="AC17" s="17">
        <v>6.6429084561799301E-2</v>
      </c>
      <c r="AD17" s="17"/>
      <c r="AE17" s="17">
        <v>0.127348047572933</v>
      </c>
      <c r="AF17" s="17">
        <v>0.18123467620633399</v>
      </c>
    </row>
    <row r="18" spans="2:32" x14ac:dyDescent="0.5">
      <c r="B18" s="18" t="s">
        <v>75</v>
      </c>
      <c r="C18" s="19">
        <v>4.7030052146199699E-3</v>
      </c>
      <c r="D18" s="19">
        <v>3.8746178999869798E-3</v>
      </c>
      <c r="E18" s="19">
        <v>5.5114314404348004E-3</v>
      </c>
      <c r="F18" s="19"/>
      <c r="G18" s="19">
        <v>0</v>
      </c>
      <c r="H18" s="19">
        <v>6.09465741529006E-3</v>
      </c>
      <c r="I18" s="19">
        <v>6.4105036252907997E-3</v>
      </c>
      <c r="J18" s="19">
        <v>5.6446196222119096E-3</v>
      </c>
      <c r="K18" s="19">
        <v>0</v>
      </c>
      <c r="L18" s="19">
        <v>7.1978224743963299E-3</v>
      </c>
      <c r="M18" s="19"/>
      <c r="N18" s="19">
        <v>0</v>
      </c>
      <c r="O18" s="19">
        <v>1.1953018494696601E-2</v>
      </c>
      <c r="P18" s="19">
        <v>0</v>
      </c>
      <c r="Q18" s="19">
        <v>3.0722281888314801E-2</v>
      </c>
      <c r="R18" s="19">
        <v>0</v>
      </c>
      <c r="S18" s="19">
        <v>0</v>
      </c>
      <c r="T18" s="19">
        <v>1.2099602975071001E-2</v>
      </c>
      <c r="U18" s="19">
        <v>0</v>
      </c>
      <c r="V18" s="19">
        <v>0</v>
      </c>
      <c r="W18" s="19">
        <v>0</v>
      </c>
      <c r="X18" s="19">
        <v>0</v>
      </c>
      <c r="Y18" s="19">
        <v>0</v>
      </c>
      <c r="Z18" s="19">
        <v>0</v>
      </c>
      <c r="AA18" s="19">
        <v>0</v>
      </c>
      <c r="AB18" s="19">
        <v>0</v>
      </c>
      <c r="AC18" s="19">
        <v>3.74392382229932E-2</v>
      </c>
      <c r="AD18" s="19"/>
      <c r="AE18" s="19">
        <v>6.0982550585067198E-3</v>
      </c>
      <c r="AF18" s="19">
        <v>4.0673236991373603E-3</v>
      </c>
    </row>
    <row r="19" spans="2:32" x14ac:dyDescent="0.5">
      <c r="B19" s="16"/>
    </row>
    <row r="20" spans="2:32" x14ac:dyDescent="0.5">
      <c r="B20" t="s">
        <v>58</v>
      </c>
    </row>
    <row r="21" spans="2:32" x14ac:dyDescent="0.5">
      <c r="B21" t="s">
        <v>59</v>
      </c>
    </row>
    <row r="23" spans="2:32" x14ac:dyDescent="0.5">
      <c r="B23"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AF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394</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387</v>
      </c>
      <c r="C9" s="17">
        <v>7.5878846057478105E-2</v>
      </c>
      <c r="D9" s="17">
        <v>7.4006512892336104E-2</v>
      </c>
      <c r="E9" s="17">
        <v>7.7947506491140406E-2</v>
      </c>
      <c r="F9" s="17"/>
      <c r="G9" s="17">
        <v>0.15629638282879799</v>
      </c>
      <c r="H9" s="17">
        <v>7.3258190231460601E-2</v>
      </c>
      <c r="I9" s="17">
        <v>0.109480576320343</v>
      </c>
      <c r="J9" s="17">
        <v>7.9708481846284401E-2</v>
      </c>
      <c r="K9" s="17">
        <v>4.0325430507960697E-2</v>
      </c>
      <c r="L9" s="17">
        <v>5.3591600389162601E-2</v>
      </c>
      <c r="M9" s="17"/>
      <c r="N9" s="17">
        <v>0.103791553812687</v>
      </c>
      <c r="O9" s="17">
        <v>5.4803825974492001E-2</v>
      </c>
      <c r="P9" s="17">
        <v>8.0676694736405194E-2</v>
      </c>
      <c r="Q9" s="17">
        <v>6.3480297295703897E-2</v>
      </c>
      <c r="R9" s="17">
        <v>0.109532771227159</v>
      </c>
      <c r="S9" s="17">
        <v>4.0431946195315399E-2</v>
      </c>
      <c r="T9" s="17">
        <v>5.8024546512195199E-2</v>
      </c>
      <c r="U9" s="17">
        <v>0.185328977825688</v>
      </c>
      <c r="V9" s="17">
        <v>5.47978683074953E-2</v>
      </c>
      <c r="W9" s="17">
        <v>5.62615891546598E-2</v>
      </c>
      <c r="X9" s="17">
        <v>0.133137034866876</v>
      </c>
      <c r="Y9" s="17">
        <v>0.154568732551284</v>
      </c>
      <c r="Z9" s="17">
        <v>8.6499681763029995E-2</v>
      </c>
      <c r="AA9" s="17">
        <v>0.18071247314595801</v>
      </c>
      <c r="AB9" s="17">
        <v>7.3990878068217802E-2</v>
      </c>
      <c r="AC9" s="17">
        <v>3.2216366193624502E-2</v>
      </c>
      <c r="AD9" s="17"/>
      <c r="AE9" s="17">
        <v>7.7560227272288507E-2</v>
      </c>
      <c r="AF9" s="17">
        <v>7.5112801923219494E-2</v>
      </c>
    </row>
    <row r="10" spans="2:32" x14ac:dyDescent="0.5">
      <c r="B10" s="18" t="s">
        <v>388</v>
      </c>
      <c r="C10" s="17">
        <v>0.28491759986286702</v>
      </c>
      <c r="D10" s="17">
        <v>0.31280380005402503</v>
      </c>
      <c r="E10" s="17">
        <v>0.25757884482917698</v>
      </c>
      <c r="F10" s="17"/>
      <c r="G10" s="17">
        <v>0.31167270982761303</v>
      </c>
      <c r="H10" s="17">
        <v>0.38509970719070402</v>
      </c>
      <c r="I10" s="17">
        <v>0.31375956989126402</v>
      </c>
      <c r="J10" s="17">
        <v>0.23261152575057001</v>
      </c>
      <c r="K10" s="17">
        <v>0.300608666522232</v>
      </c>
      <c r="L10" s="17">
        <v>0.224218416196034</v>
      </c>
      <c r="M10" s="17"/>
      <c r="N10" s="17">
        <v>0.28696079418218201</v>
      </c>
      <c r="O10" s="17">
        <v>0.32102336455512298</v>
      </c>
      <c r="P10" s="17">
        <v>0.30760199020041201</v>
      </c>
      <c r="Q10" s="17">
        <v>0.257430393023659</v>
      </c>
      <c r="R10" s="17">
        <v>9.1061983169710106E-2</v>
      </c>
      <c r="S10" s="17">
        <v>0.35195569256079401</v>
      </c>
      <c r="T10" s="17">
        <v>0.33649976237708601</v>
      </c>
      <c r="U10" s="17">
        <v>0.27582488541001798</v>
      </c>
      <c r="V10" s="17">
        <v>0.19270432867391801</v>
      </c>
      <c r="W10" s="17">
        <v>0.300189738693658</v>
      </c>
      <c r="X10" s="17">
        <v>0.24153005888951401</v>
      </c>
      <c r="Y10" s="17">
        <v>0.23513944776533699</v>
      </c>
      <c r="Z10" s="17">
        <v>0.29143857372860299</v>
      </c>
      <c r="AA10" s="17">
        <v>9.8022541179786496E-2</v>
      </c>
      <c r="AB10" s="17">
        <v>0.28627992933368801</v>
      </c>
      <c r="AC10" s="17">
        <v>0.39821513358456501</v>
      </c>
      <c r="AD10" s="17"/>
      <c r="AE10" s="17">
        <v>0.35705042271818499</v>
      </c>
      <c r="AF10" s="17">
        <v>0.252053591778858</v>
      </c>
    </row>
    <row r="11" spans="2:32" x14ac:dyDescent="0.5">
      <c r="B11" s="18" t="s">
        <v>389</v>
      </c>
      <c r="C11" s="17">
        <v>0.31612846799653499</v>
      </c>
      <c r="D11" s="17">
        <v>0.29527550515517598</v>
      </c>
      <c r="E11" s="17">
        <v>0.33721065582817</v>
      </c>
      <c r="F11" s="17"/>
      <c r="G11" s="17">
        <v>0.376489026877105</v>
      </c>
      <c r="H11" s="17">
        <v>0.283684360463483</v>
      </c>
      <c r="I11" s="17">
        <v>0.22308515889393599</v>
      </c>
      <c r="J11" s="17">
        <v>0.36347460253980302</v>
      </c>
      <c r="K11" s="17">
        <v>0.36533525405586598</v>
      </c>
      <c r="L11" s="17">
        <v>0.30303507246683897</v>
      </c>
      <c r="M11" s="17"/>
      <c r="N11" s="17">
        <v>0.24082539583344201</v>
      </c>
      <c r="O11" s="17">
        <v>0.30100501934939</v>
      </c>
      <c r="P11" s="17">
        <v>0.347600814678448</v>
      </c>
      <c r="Q11" s="17">
        <v>0.411535302007842</v>
      </c>
      <c r="R11" s="17">
        <v>0.41188311153391099</v>
      </c>
      <c r="S11" s="17">
        <v>0.339621578618025</v>
      </c>
      <c r="T11" s="17">
        <v>0.214160054722844</v>
      </c>
      <c r="U11" s="17">
        <v>0.18357642667652399</v>
      </c>
      <c r="V11" s="17">
        <v>0.38413107875413699</v>
      </c>
      <c r="W11" s="17">
        <v>0.36510919233562</v>
      </c>
      <c r="X11" s="17">
        <v>0.350500082538729</v>
      </c>
      <c r="Y11" s="17">
        <v>0.23471831102055499</v>
      </c>
      <c r="Z11" s="17">
        <v>0.25261537234537701</v>
      </c>
      <c r="AA11" s="17">
        <v>0.36088176312141901</v>
      </c>
      <c r="AB11" s="17">
        <v>0.370308873370082</v>
      </c>
      <c r="AC11" s="17">
        <v>0.29542759288953901</v>
      </c>
      <c r="AD11" s="17"/>
      <c r="AE11" s="17">
        <v>0.27723686510397899</v>
      </c>
      <c r="AF11" s="17">
        <v>0.33384764078455598</v>
      </c>
    </row>
    <row r="12" spans="2:32" x14ac:dyDescent="0.5">
      <c r="B12" s="18" t="s">
        <v>390</v>
      </c>
      <c r="C12" s="17">
        <v>0.12183426729680299</v>
      </c>
      <c r="D12" s="17">
        <v>0.13654620122062899</v>
      </c>
      <c r="E12" s="17">
        <v>0.106301026457849</v>
      </c>
      <c r="F12" s="17"/>
      <c r="G12" s="17">
        <v>0.121963471871482</v>
      </c>
      <c r="H12" s="17">
        <v>0.113684804770809</v>
      </c>
      <c r="I12" s="17">
        <v>0.14571247805327001</v>
      </c>
      <c r="J12" s="17">
        <v>8.2835380702855496E-2</v>
      </c>
      <c r="K12" s="17">
        <v>0.114969140483342</v>
      </c>
      <c r="L12" s="17">
        <v>0.142263550027242</v>
      </c>
      <c r="M12" s="17"/>
      <c r="N12" s="17">
        <v>7.2453635775860101E-2</v>
      </c>
      <c r="O12" s="17">
        <v>0.140016660510945</v>
      </c>
      <c r="P12" s="17">
        <v>0.20676759841572101</v>
      </c>
      <c r="Q12" s="17">
        <v>0.154021844620125</v>
      </c>
      <c r="R12" s="17">
        <v>0.107350662983714</v>
      </c>
      <c r="S12" s="17">
        <v>0.193311377474541</v>
      </c>
      <c r="T12" s="17">
        <v>0.209581554017439</v>
      </c>
      <c r="U12" s="17">
        <v>8.5513128366370803E-2</v>
      </c>
      <c r="V12" s="17">
        <v>0.122537467166333</v>
      </c>
      <c r="W12" s="17">
        <v>8.1753924065844502E-2</v>
      </c>
      <c r="X12" s="17">
        <v>7.6849797230606295E-2</v>
      </c>
      <c r="Y12" s="17">
        <v>7.6046713212655506E-2</v>
      </c>
      <c r="Z12" s="17">
        <v>5.1441791615921197E-2</v>
      </c>
      <c r="AA12" s="17">
        <v>0.265745658106677</v>
      </c>
      <c r="AB12" s="17">
        <v>0.163734765061536</v>
      </c>
      <c r="AC12" s="17">
        <v>0.167786496384496</v>
      </c>
      <c r="AD12" s="17"/>
      <c r="AE12" s="17">
        <v>0.130012143083719</v>
      </c>
      <c r="AF12" s="17">
        <v>0.11810839375778601</v>
      </c>
    </row>
    <row r="13" spans="2:32" x14ac:dyDescent="0.5">
      <c r="B13" s="18" t="s">
        <v>391</v>
      </c>
      <c r="C13" s="17">
        <v>3.6188379450539203E-2</v>
      </c>
      <c r="D13" s="17">
        <v>4.7192794989911899E-2</v>
      </c>
      <c r="E13" s="17">
        <v>2.5814219322151801E-2</v>
      </c>
      <c r="F13" s="17"/>
      <c r="G13" s="17">
        <v>0</v>
      </c>
      <c r="H13" s="17">
        <v>4.0279165657595102E-2</v>
      </c>
      <c r="I13" s="17">
        <v>4.4694657683382898E-2</v>
      </c>
      <c r="J13" s="17">
        <v>1.13072219262591E-2</v>
      </c>
      <c r="K13" s="17">
        <v>4.7366186210718302E-2</v>
      </c>
      <c r="L13" s="17">
        <v>4.9109595763944199E-2</v>
      </c>
      <c r="M13" s="17"/>
      <c r="N13" s="17">
        <v>6.0192276778528203E-2</v>
      </c>
      <c r="O13" s="17">
        <v>3.4930905742490699E-2</v>
      </c>
      <c r="P13" s="17">
        <v>0</v>
      </c>
      <c r="Q13" s="17">
        <v>0</v>
      </c>
      <c r="R13" s="17">
        <v>0</v>
      </c>
      <c r="S13" s="17">
        <v>3.5522024293798998E-2</v>
      </c>
      <c r="T13" s="17">
        <v>4.6189014277823202E-2</v>
      </c>
      <c r="U13" s="17">
        <v>4.3686149282720299E-2</v>
      </c>
      <c r="V13" s="17">
        <v>4.2708219707778897E-2</v>
      </c>
      <c r="W13" s="17">
        <v>2.83741503627261E-2</v>
      </c>
      <c r="X13" s="17">
        <v>3.4693051011478702E-2</v>
      </c>
      <c r="Y13" s="17">
        <v>0.137973129716328</v>
      </c>
      <c r="Z13" s="17">
        <v>6.2554023343734694E-2</v>
      </c>
      <c r="AA13" s="17">
        <v>3.19872487005263E-2</v>
      </c>
      <c r="AB13" s="17">
        <v>0</v>
      </c>
      <c r="AC13" s="17">
        <v>0</v>
      </c>
      <c r="AD13" s="17"/>
      <c r="AE13" s="17">
        <v>4.2226700084679498E-2</v>
      </c>
      <c r="AF13" s="17">
        <v>3.34372959592934E-2</v>
      </c>
    </row>
    <row r="14" spans="2:32" x14ac:dyDescent="0.5">
      <c r="B14" s="18" t="s">
        <v>87</v>
      </c>
      <c r="C14" s="17">
        <v>0.16505243933577701</v>
      </c>
      <c r="D14" s="17">
        <v>0.134175185687922</v>
      </c>
      <c r="E14" s="17">
        <v>0.195147747071512</v>
      </c>
      <c r="F14" s="17"/>
      <c r="G14" s="17">
        <v>3.3578408595001497E-2</v>
      </c>
      <c r="H14" s="17">
        <v>0.10399377168594801</v>
      </c>
      <c r="I14" s="17">
        <v>0.163267559157804</v>
      </c>
      <c r="J14" s="17">
        <v>0.23006278723422799</v>
      </c>
      <c r="K14" s="17">
        <v>0.13139532221988201</v>
      </c>
      <c r="L14" s="17">
        <v>0.227781765156778</v>
      </c>
      <c r="M14" s="17"/>
      <c r="N14" s="17">
        <v>0.23577634361730099</v>
      </c>
      <c r="O14" s="17">
        <v>0.14822022386755901</v>
      </c>
      <c r="P14" s="17">
        <v>5.73529019690142E-2</v>
      </c>
      <c r="Q14" s="17">
        <v>0.11353216305267</v>
      </c>
      <c r="R14" s="17">
        <v>0.280171471085506</v>
      </c>
      <c r="S14" s="17">
        <v>3.9157380857525501E-2</v>
      </c>
      <c r="T14" s="17">
        <v>0.13554506809261199</v>
      </c>
      <c r="U14" s="17">
        <v>0.226070432438679</v>
      </c>
      <c r="V14" s="17">
        <v>0.20312103739033799</v>
      </c>
      <c r="W14" s="17">
        <v>0.16831140538749201</v>
      </c>
      <c r="X14" s="17">
        <v>0.163289975462796</v>
      </c>
      <c r="Y14" s="17">
        <v>0.161553665733841</v>
      </c>
      <c r="Z14" s="17">
        <v>0.25545055720333398</v>
      </c>
      <c r="AA14" s="17">
        <v>6.2650315745632998E-2</v>
      </c>
      <c r="AB14" s="17">
        <v>0.105685554166476</v>
      </c>
      <c r="AC14" s="17">
        <v>0.10635441094777499</v>
      </c>
      <c r="AD14" s="17"/>
      <c r="AE14" s="17">
        <v>0.11591364173714901</v>
      </c>
      <c r="AF14" s="17">
        <v>0.187440275796287</v>
      </c>
    </row>
    <row r="15" spans="2:32" x14ac:dyDescent="0.5">
      <c r="B15" s="18" t="s">
        <v>392</v>
      </c>
      <c r="C15" s="21">
        <v>0.36079644592034599</v>
      </c>
      <c r="D15" s="21">
        <v>0.38681031294636098</v>
      </c>
      <c r="E15" s="21">
        <v>0.335526351320317</v>
      </c>
      <c r="F15" s="21"/>
      <c r="G15" s="21">
        <v>0.46796909265641101</v>
      </c>
      <c r="H15" s="21">
        <v>0.45835789742216498</v>
      </c>
      <c r="I15" s="21">
        <v>0.42324014621160699</v>
      </c>
      <c r="J15" s="21">
        <v>0.31232000759685402</v>
      </c>
      <c r="K15" s="21">
        <v>0.34093409703019201</v>
      </c>
      <c r="L15" s="21">
        <v>0.27781001658519699</v>
      </c>
      <c r="M15" s="21"/>
      <c r="N15" s="21">
        <v>0.39075234799486902</v>
      </c>
      <c r="O15" s="21">
        <v>0.375827190529615</v>
      </c>
      <c r="P15" s="21">
        <v>0.388278684936817</v>
      </c>
      <c r="Q15" s="21">
        <v>0.32091069031936298</v>
      </c>
      <c r="R15" s="21">
        <v>0.200594754396869</v>
      </c>
      <c r="S15" s="21">
        <v>0.39238763875610899</v>
      </c>
      <c r="T15" s="21">
        <v>0.39452430888928097</v>
      </c>
      <c r="U15" s="21">
        <v>0.46115386323570601</v>
      </c>
      <c r="V15" s="21">
        <v>0.24750219698141299</v>
      </c>
      <c r="W15" s="21">
        <v>0.35645132784831801</v>
      </c>
      <c r="X15" s="21">
        <v>0.37466709375639001</v>
      </c>
      <c r="Y15" s="21">
        <v>0.38970818031662102</v>
      </c>
      <c r="Z15" s="21">
        <v>0.37793825549163301</v>
      </c>
      <c r="AA15" s="21">
        <v>0.27873501432574499</v>
      </c>
      <c r="AB15" s="21">
        <v>0.36027080740190498</v>
      </c>
      <c r="AC15" s="21">
        <v>0.43043149977819001</v>
      </c>
      <c r="AD15" s="21"/>
      <c r="AE15" s="21">
        <v>0.434610649990474</v>
      </c>
      <c r="AF15" s="21">
        <v>0.32716639370207701</v>
      </c>
    </row>
    <row r="16" spans="2:32" x14ac:dyDescent="0.5">
      <c r="B16" s="18" t="s">
        <v>393</v>
      </c>
      <c r="C16" s="21">
        <v>0.15802264674734201</v>
      </c>
      <c r="D16" s="21">
        <v>0.18373899621054099</v>
      </c>
      <c r="E16" s="21">
        <v>0.13211524578</v>
      </c>
      <c r="F16" s="21"/>
      <c r="G16" s="21">
        <v>0.121963471871482</v>
      </c>
      <c r="H16" s="21">
        <v>0.15396397042840401</v>
      </c>
      <c r="I16" s="21">
        <v>0.19040713573665299</v>
      </c>
      <c r="J16" s="21">
        <v>9.41426026291146E-2</v>
      </c>
      <c r="K16" s="21">
        <v>0.16233532669406001</v>
      </c>
      <c r="L16" s="21">
        <v>0.191373145791186</v>
      </c>
      <c r="M16" s="21"/>
      <c r="N16" s="21">
        <v>0.13264591255438801</v>
      </c>
      <c r="O16" s="21">
        <v>0.17494756625343599</v>
      </c>
      <c r="P16" s="21">
        <v>0.20676759841572101</v>
      </c>
      <c r="Q16" s="21">
        <v>0.154021844620125</v>
      </c>
      <c r="R16" s="21">
        <v>0.107350662983714</v>
      </c>
      <c r="S16" s="21">
        <v>0.22883340176833999</v>
      </c>
      <c r="T16" s="21">
        <v>0.25577056829526201</v>
      </c>
      <c r="U16" s="21">
        <v>0.129199277649091</v>
      </c>
      <c r="V16" s="21">
        <v>0.16524568687411201</v>
      </c>
      <c r="W16" s="21">
        <v>0.110128074428571</v>
      </c>
      <c r="X16" s="21">
        <v>0.111542848242085</v>
      </c>
      <c r="Y16" s="21">
        <v>0.21401984292898399</v>
      </c>
      <c r="Z16" s="21">
        <v>0.11399581495965599</v>
      </c>
      <c r="AA16" s="21">
        <v>0.29773290680720299</v>
      </c>
      <c r="AB16" s="21">
        <v>0.163734765061536</v>
      </c>
      <c r="AC16" s="21">
        <v>0.167786496384496</v>
      </c>
      <c r="AD16" s="21"/>
      <c r="AE16" s="21">
        <v>0.17223884316839799</v>
      </c>
      <c r="AF16" s="21">
        <v>0.15154568971707999</v>
      </c>
    </row>
    <row r="17" spans="2:32" x14ac:dyDescent="0.5">
      <c r="B17" s="18" t="s">
        <v>99</v>
      </c>
      <c r="C17" s="22">
        <v>0.20277379917300301</v>
      </c>
      <c r="D17" s="22">
        <v>0.20307131673581899</v>
      </c>
      <c r="E17" s="22">
        <v>0.20341110554031699</v>
      </c>
      <c r="F17" s="22"/>
      <c r="G17" s="22">
        <v>0.34600562078493002</v>
      </c>
      <c r="H17" s="22">
        <v>0.30439392699376</v>
      </c>
      <c r="I17" s="22">
        <v>0.232833010474954</v>
      </c>
      <c r="J17" s="22">
        <v>0.21817740496773999</v>
      </c>
      <c r="K17" s="22">
        <v>0.178598770336132</v>
      </c>
      <c r="L17" s="22">
        <v>8.6436870794010204E-2</v>
      </c>
      <c r="M17" s="22"/>
      <c r="N17" s="22">
        <v>0.25810643544048101</v>
      </c>
      <c r="O17" s="22">
        <v>0.200879624276179</v>
      </c>
      <c r="P17" s="22">
        <v>0.18151108652109599</v>
      </c>
      <c r="Q17" s="22">
        <v>0.16688884569923801</v>
      </c>
      <c r="R17" s="22">
        <v>9.3244091413155206E-2</v>
      </c>
      <c r="S17" s="22">
        <v>0.16355423698777</v>
      </c>
      <c r="T17" s="22">
        <v>0.13875374059401899</v>
      </c>
      <c r="U17" s="22">
        <v>0.331954585586615</v>
      </c>
      <c r="V17" s="22">
        <v>8.2256510107301603E-2</v>
      </c>
      <c r="W17" s="22">
        <v>0.24632325341974701</v>
      </c>
      <c r="X17" s="22">
        <v>0.26312424551430502</v>
      </c>
      <c r="Y17" s="22">
        <v>0.17568833738763801</v>
      </c>
      <c r="Z17" s="22">
        <v>0.26394244053197702</v>
      </c>
      <c r="AA17" s="22">
        <v>-1.8997892481458299E-2</v>
      </c>
      <c r="AB17" s="22">
        <v>0.196536042340369</v>
      </c>
      <c r="AC17" s="22">
        <v>0.26264500339369401</v>
      </c>
      <c r="AD17" s="22"/>
      <c r="AE17" s="22">
        <v>0.262371806822076</v>
      </c>
      <c r="AF17" s="22">
        <v>0.17562070398499799</v>
      </c>
    </row>
    <row r="18" spans="2:32" x14ac:dyDescent="0.5">
      <c r="B18" s="16"/>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AF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395</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92</v>
      </c>
      <c r="C9" s="17">
        <v>0.13082810761033101</v>
      </c>
      <c r="D9" s="17">
        <v>0.13858025596339099</v>
      </c>
      <c r="E9" s="17">
        <v>0.12214508928936101</v>
      </c>
      <c r="F9" s="17"/>
      <c r="G9" s="17">
        <v>0.17316089140527699</v>
      </c>
      <c r="H9" s="17">
        <v>0.12997953078326499</v>
      </c>
      <c r="I9" s="17">
        <v>0.14679071266024599</v>
      </c>
      <c r="J9" s="17">
        <v>0.153224538461148</v>
      </c>
      <c r="K9" s="17">
        <v>0.12975254291442201</v>
      </c>
      <c r="L9" s="17">
        <v>9.4692545536191802E-2</v>
      </c>
      <c r="M9" s="17"/>
      <c r="N9" s="17">
        <v>0.194470570942717</v>
      </c>
      <c r="O9" s="17">
        <v>0.10017850535270099</v>
      </c>
      <c r="P9" s="17">
        <v>0.178214593914787</v>
      </c>
      <c r="Q9" s="17">
        <v>9.3343243515182001E-2</v>
      </c>
      <c r="R9" s="17">
        <v>0</v>
      </c>
      <c r="S9" s="17">
        <v>7.95893270528409E-2</v>
      </c>
      <c r="T9" s="17">
        <v>0.111753164939147</v>
      </c>
      <c r="U9" s="17">
        <v>9.2410584640853305E-2</v>
      </c>
      <c r="V9" s="17">
        <v>9.5614657232095904E-2</v>
      </c>
      <c r="W9" s="17">
        <v>0.12458694219392399</v>
      </c>
      <c r="X9" s="17">
        <v>0.12728608857870299</v>
      </c>
      <c r="Y9" s="17">
        <v>0.242199596119828</v>
      </c>
      <c r="Z9" s="17">
        <v>0.15713349471805199</v>
      </c>
      <c r="AA9" s="17">
        <v>0.187677507538904</v>
      </c>
      <c r="AB9" s="17">
        <v>0.13628981584152</v>
      </c>
      <c r="AC9" s="17">
        <v>0.14261724883054999</v>
      </c>
      <c r="AD9" s="17"/>
      <c r="AE9" s="17">
        <v>0.15070906493104999</v>
      </c>
      <c r="AF9" s="17">
        <v>0.121770262426365</v>
      </c>
    </row>
    <row r="10" spans="2:32" x14ac:dyDescent="0.5">
      <c r="B10" s="18" t="s">
        <v>93</v>
      </c>
      <c r="C10" s="17">
        <v>0.42050075343916898</v>
      </c>
      <c r="D10" s="17">
        <v>0.41963634043110498</v>
      </c>
      <c r="E10" s="17">
        <v>0.42288217325927302</v>
      </c>
      <c r="F10" s="17"/>
      <c r="G10" s="17">
        <v>0.453792486345236</v>
      </c>
      <c r="H10" s="17">
        <v>0.47509253570551702</v>
      </c>
      <c r="I10" s="17">
        <v>0.430403346885817</v>
      </c>
      <c r="J10" s="17">
        <v>0.37342144089615997</v>
      </c>
      <c r="K10" s="17">
        <v>0.41138318609172603</v>
      </c>
      <c r="L10" s="17">
        <v>0.40837070701065697</v>
      </c>
      <c r="M10" s="17"/>
      <c r="N10" s="17">
        <v>0.40747354338289998</v>
      </c>
      <c r="O10" s="17">
        <v>0.44303214668163898</v>
      </c>
      <c r="P10" s="17">
        <v>0.42515588552584599</v>
      </c>
      <c r="Q10" s="17">
        <v>0.39916612641043703</v>
      </c>
      <c r="R10" s="17">
        <v>0.59530199724940003</v>
      </c>
      <c r="S10" s="17">
        <v>0.54260918824709203</v>
      </c>
      <c r="T10" s="17">
        <v>0.42677166168180802</v>
      </c>
      <c r="U10" s="17">
        <v>0.32208587874274403</v>
      </c>
      <c r="V10" s="17">
        <v>0.44968459209982298</v>
      </c>
      <c r="W10" s="17">
        <v>0.40994571155411902</v>
      </c>
      <c r="X10" s="17">
        <v>0.430814650865464</v>
      </c>
      <c r="Y10" s="17">
        <v>0.22355529740944799</v>
      </c>
      <c r="Z10" s="17">
        <v>0.31380863129631098</v>
      </c>
      <c r="AA10" s="17">
        <v>0.39290067627764003</v>
      </c>
      <c r="AB10" s="17">
        <v>0.56177555270143897</v>
      </c>
      <c r="AC10" s="17">
        <v>0.35392345194028302</v>
      </c>
      <c r="AD10" s="17"/>
      <c r="AE10" s="17">
        <v>0.44856734818187799</v>
      </c>
      <c r="AF10" s="17">
        <v>0.40771349848361199</v>
      </c>
    </row>
    <row r="11" spans="2:32" ht="28.7" x14ac:dyDescent="0.5">
      <c r="B11" s="18" t="s">
        <v>187</v>
      </c>
      <c r="C11" s="17">
        <v>0.23111249569918901</v>
      </c>
      <c r="D11" s="17">
        <v>0.23945380791660201</v>
      </c>
      <c r="E11" s="17">
        <v>0.22206690086942901</v>
      </c>
      <c r="F11" s="17"/>
      <c r="G11" s="17">
        <v>0.28816107658982398</v>
      </c>
      <c r="H11" s="17">
        <v>0.18903990913449301</v>
      </c>
      <c r="I11" s="17">
        <v>0.18069401635926099</v>
      </c>
      <c r="J11" s="17">
        <v>0.25898615712990702</v>
      </c>
      <c r="K11" s="17">
        <v>0.248191729051879</v>
      </c>
      <c r="L11" s="17">
        <v>0.23511606818050901</v>
      </c>
      <c r="M11" s="17"/>
      <c r="N11" s="17">
        <v>0.143458301587472</v>
      </c>
      <c r="O11" s="17">
        <v>0.26167746604028402</v>
      </c>
      <c r="P11" s="17">
        <v>0.26116161202890797</v>
      </c>
      <c r="Q11" s="17">
        <v>0.28949493379116098</v>
      </c>
      <c r="R11" s="17">
        <v>0.211288357137042</v>
      </c>
      <c r="S11" s="17">
        <v>0.26405885180065197</v>
      </c>
      <c r="T11" s="17">
        <v>0.21105913170034099</v>
      </c>
      <c r="U11" s="17">
        <v>0.32415009487860502</v>
      </c>
      <c r="V11" s="17">
        <v>0.241960343516817</v>
      </c>
      <c r="W11" s="17">
        <v>0.24144685454303699</v>
      </c>
      <c r="X11" s="17">
        <v>0.22563834741281399</v>
      </c>
      <c r="Y11" s="17">
        <v>0.23300234531200101</v>
      </c>
      <c r="Z11" s="17">
        <v>0.21750631789797001</v>
      </c>
      <c r="AA11" s="17">
        <v>0.218642910429905</v>
      </c>
      <c r="AB11" s="17">
        <v>0.18500390446614601</v>
      </c>
      <c r="AC11" s="17">
        <v>0.331775799030048</v>
      </c>
      <c r="AD11" s="17"/>
      <c r="AE11" s="17">
        <v>0.21599450323120001</v>
      </c>
      <c r="AF11" s="17">
        <v>0.238000314683876</v>
      </c>
    </row>
    <row r="12" spans="2:32" x14ac:dyDescent="0.5">
      <c r="B12" s="18" t="s">
        <v>95</v>
      </c>
      <c r="C12" s="17">
        <v>0.101832238051343</v>
      </c>
      <c r="D12" s="17">
        <v>0.104068464733669</v>
      </c>
      <c r="E12" s="17">
        <v>0.10007368858799599</v>
      </c>
      <c r="F12" s="17"/>
      <c r="G12" s="17">
        <v>5.1633124300646802E-2</v>
      </c>
      <c r="H12" s="17">
        <v>0.11179037880041</v>
      </c>
      <c r="I12" s="17">
        <v>0.118809383140493</v>
      </c>
      <c r="J12" s="17">
        <v>6.5585922520122603E-2</v>
      </c>
      <c r="K12" s="17">
        <v>9.9013764465785997E-2</v>
      </c>
      <c r="L12" s="17">
        <v>0.12819152805126299</v>
      </c>
      <c r="M12" s="17"/>
      <c r="N12" s="17">
        <v>7.2474372731835907E-2</v>
      </c>
      <c r="O12" s="17">
        <v>0.10677965635433299</v>
      </c>
      <c r="P12" s="17">
        <v>9.5325435817372794E-2</v>
      </c>
      <c r="Q12" s="17">
        <v>0.15394617635149699</v>
      </c>
      <c r="R12" s="17">
        <v>9.6704822806779306E-2</v>
      </c>
      <c r="S12" s="17">
        <v>0.113742632899415</v>
      </c>
      <c r="T12" s="17">
        <v>0.100794019815244</v>
      </c>
      <c r="U12" s="17">
        <v>0</v>
      </c>
      <c r="V12" s="17">
        <v>9.3004601682270899E-2</v>
      </c>
      <c r="W12" s="17">
        <v>0.126685151814387</v>
      </c>
      <c r="X12" s="17">
        <v>9.2369842175055297E-2</v>
      </c>
      <c r="Y12" s="17">
        <v>0</v>
      </c>
      <c r="Z12" s="17">
        <v>0.102427431915021</v>
      </c>
      <c r="AA12" s="17">
        <v>0.138128590007917</v>
      </c>
      <c r="AB12" s="17">
        <v>4.5940323891943302E-2</v>
      </c>
      <c r="AC12" s="17">
        <v>0.17168350019911899</v>
      </c>
      <c r="AD12" s="17"/>
      <c r="AE12" s="17">
        <v>0.101430476366509</v>
      </c>
      <c r="AF12" s="17">
        <v>0.10201528231241</v>
      </c>
    </row>
    <row r="13" spans="2:32" x14ac:dyDescent="0.5">
      <c r="B13" s="18" t="s">
        <v>96</v>
      </c>
      <c r="C13" s="17">
        <v>4.3053982933791798E-2</v>
      </c>
      <c r="D13" s="17">
        <v>5.0126077220852501E-2</v>
      </c>
      <c r="E13" s="17">
        <v>3.6460184644192102E-2</v>
      </c>
      <c r="F13" s="17"/>
      <c r="G13" s="17">
        <v>2.2840425980044699E-2</v>
      </c>
      <c r="H13" s="17">
        <v>4.2576213538350997E-2</v>
      </c>
      <c r="I13" s="17">
        <v>3.4457885458812801E-2</v>
      </c>
      <c r="J13" s="17">
        <v>3.5463378127725903E-2</v>
      </c>
      <c r="K13" s="17">
        <v>6.2334743990146699E-2</v>
      </c>
      <c r="L13" s="17">
        <v>4.6377358799235498E-2</v>
      </c>
      <c r="M13" s="17"/>
      <c r="N13" s="17">
        <v>4.6980881879794302E-2</v>
      </c>
      <c r="O13" s="17">
        <v>4.7149392254620198E-2</v>
      </c>
      <c r="P13" s="17">
        <v>0</v>
      </c>
      <c r="Q13" s="17">
        <v>3.4186573712244997E-2</v>
      </c>
      <c r="R13" s="17">
        <v>0</v>
      </c>
      <c r="S13" s="17">
        <v>0</v>
      </c>
      <c r="T13" s="17">
        <v>5.6861655552076597E-2</v>
      </c>
      <c r="U13" s="17">
        <v>8.1277966041884697E-2</v>
      </c>
      <c r="V13" s="17">
        <v>5.3121583520867301E-2</v>
      </c>
      <c r="W13" s="17">
        <v>3.19391039324603E-2</v>
      </c>
      <c r="X13" s="17">
        <v>5.3468067791353699E-2</v>
      </c>
      <c r="Y13" s="17">
        <v>0.224107481645622</v>
      </c>
      <c r="Z13" s="17">
        <v>5.3629524577793797E-2</v>
      </c>
      <c r="AA13" s="17">
        <v>0</v>
      </c>
      <c r="AB13" s="17">
        <v>7.0990403098951702E-2</v>
      </c>
      <c r="AC13" s="17">
        <v>0</v>
      </c>
      <c r="AD13" s="17"/>
      <c r="AE13" s="17">
        <v>4.6681585025536501E-2</v>
      </c>
      <c r="AF13" s="17">
        <v>4.1401232635806202E-2</v>
      </c>
    </row>
    <row r="14" spans="2:32" x14ac:dyDescent="0.5">
      <c r="B14" s="18" t="s">
        <v>230</v>
      </c>
      <c r="C14" s="17">
        <v>7.2672422266176304E-2</v>
      </c>
      <c r="D14" s="17">
        <v>4.8135053734381303E-2</v>
      </c>
      <c r="E14" s="17">
        <v>9.6371963349748999E-2</v>
      </c>
      <c r="F14" s="17"/>
      <c r="G14" s="17">
        <v>1.04119953789717E-2</v>
      </c>
      <c r="H14" s="17">
        <v>5.1521432037963902E-2</v>
      </c>
      <c r="I14" s="17">
        <v>8.8844655495371003E-2</v>
      </c>
      <c r="J14" s="17">
        <v>0.113318562864935</v>
      </c>
      <c r="K14" s="17">
        <v>4.9324033486039601E-2</v>
      </c>
      <c r="L14" s="17">
        <v>8.7251792422144203E-2</v>
      </c>
      <c r="M14" s="17"/>
      <c r="N14" s="17">
        <v>0.13514232947528099</v>
      </c>
      <c r="O14" s="17">
        <v>4.1182833316423501E-2</v>
      </c>
      <c r="P14" s="17">
        <v>4.0142472713086803E-2</v>
      </c>
      <c r="Q14" s="17">
        <v>2.98629462194781E-2</v>
      </c>
      <c r="R14" s="17">
        <v>9.6704822806779306E-2</v>
      </c>
      <c r="S14" s="17">
        <v>0</v>
      </c>
      <c r="T14" s="17">
        <v>9.2760366311383596E-2</v>
      </c>
      <c r="U14" s="17">
        <v>0.18007547569591401</v>
      </c>
      <c r="V14" s="17">
        <v>6.6614221948125205E-2</v>
      </c>
      <c r="W14" s="17">
        <v>6.5396235962073002E-2</v>
      </c>
      <c r="X14" s="17">
        <v>7.0423003176610002E-2</v>
      </c>
      <c r="Y14" s="17">
        <v>7.7135279513100702E-2</v>
      </c>
      <c r="Z14" s="17">
        <v>0.15549459959485201</v>
      </c>
      <c r="AA14" s="17">
        <v>6.2650315745632998E-2</v>
      </c>
      <c r="AB14" s="17">
        <v>0</v>
      </c>
      <c r="AC14" s="17">
        <v>0</v>
      </c>
      <c r="AD14" s="17"/>
      <c r="AE14" s="17">
        <v>3.6617022263826397E-2</v>
      </c>
      <c r="AF14" s="17">
        <v>8.90994094579311E-2</v>
      </c>
    </row>
    <row r="15" spans="2:32" x14ac:dyDescent="0.5">
      <c r="B15" s="18" t="s">
        <v>97</v>
      </c>
      <c r="C15" s="21">
        <v>0.55132886104949996</v>
      </c>
      <c r="D15" s="21">
        <v>0.55821659639449495</v>
      </c>
      <c r="E15" s="21">
        <v>0.54502726254863398</v>
      </c>
      <c r="F15" s="21"/>
      <c r="G15" s="21">
        <v>0.62695337775051296</v>
      </c>
      <c r="H15" s="21">
        <v>0.60507206648878298</v>
      </c>
      <c r="I15" s="21">
        <v>0.57719405954606195</v>
      </c>
      <c r="J15" s="21">
        <v>0.52664597935730895</v>
      </c>
      <c r="K15" s="21">
        <v>0.54113572900614804</v>
      </c>
      <c r="L15" s="21">
        <v>0.50306325254684903</v>
      </c>
      <c r="M15" s="21"/>
      <c r="N15" s="21">
        <v>0.60194411432561601</v>
      </c>
      <c r="O15" s="21">
        <v>0.54321065203434005</v>
      </c>
      <c r="P15" s="21">
        <v>0.60337047944063305</v>
      </c>
      <c r="Q15" s="21">
        <v>0.492509369925619</v>
      </c>
      <c r="R15" s="21">
        <v>0.59530199724940003</v>
      </c>
      <c r="S15" s="21">
        <v>0.62219851529993297</v>
      </c>
      <c r="T15" s="21">
        <v>0.53852482662095402</v>
      </c>
      <c r="U15" s="21">
        <v>0.41449646338359702</v>
      </c>
      <c r="V15" s="21">
        <v>0.54529924933191898</v>
      </c>
      <c r="W15" s="21">
        <v>0.53453265374804304</v>
      </c>
      <c r="X15" s="21">
        <v>0.55810073944416705</v>
      </c>
      <c r="Y15" s="21">
        <v>0.46575489352927701</v>
      </c>
      <c r="Z15" s="21">
        <v>0.47094212601436303</v>
      </c>
      <c r="AA15" s="21">
        <v>0.58057818381654402</v>
      </c>
      <c r="AB15" s="21">
        <v>0.69806536854295897</v>
      </c>
      <c r="AC15" s="21">
        <v>0.49654070077083301</v>
      </c>
      <c r="AD15" s="21"/>
      <c r="AE15" s="21">
        <v>0.59927641311292801</v>
      </c>
      <c r="AF15" s="21">
        <v>0.52948376090997695</v>
      </c>
    </row>
    <row r="16" spans="2:32" x14ac:dyDescent="0.5">
      <c r="B16" s="18" t="s">
        <v>98</v>
      </c>
      <c r="C16" s="21">
        <v>0.14488622098513501</v>
      </c>
      <c r="D16" s="21">
        <v>0.15419454195452201</v>
      </c>
      <c r="E16" s="21">
        <v>0.13653387323218799</v>
      </c>
      <c r="F16" s="21"/>
      <c r="G16" s="21">
        <v>7.44735502806914E-2</v>
      </c>
      <c r="H16" s="21">
        <v>0.15436659233876099</v>
      </c>
      <c r="I16" s="21">
        <v>0.15326726859930601</v>
      </c>
      <c r="J16" s="21">
        <v>0.10104930064784901</v>
      </c>
      <c r="K16" s="21">
        <v>0.16134850845593299</v>
      </c>
      <c r="L16" s="21">
        <v>0.17456888685049801</v>
      </c>
      <c r="M16" s="21"/>
      <c r="N16" s="21">
        <v>0.11945525461162999</v>
      </c>
      <c r="O16" s="21">
        <v>0.15392904860895301</v>
      </c>
      <c r="P16" s="21">
        <v>9.5325435817372794E-2</v>
      </c>
      <c r="Q16" s="21">
        <v>0.188132750063742</v>
      </c>
      <c r="R16" s="21">
        <v>9.6704822806779306E-2</v>
      </c>
      <c r="S16" s="21">
        <v>0.113742632899415</v>
      </c>
      <c r="T16" s="21">
        <v>0.157655675367321</v>
      </c>
      <c r="U16" s="21">
        <v>8.1277966041884697E-2</v>
      </c>
      <c r="V16" s="21">
        <v>0.146126185203138</v>
      </c>
      <c r="W16" s="21">
        <v>0.15862425574684699</v>
      </c>
      <c r="X16" s="21">
        <v>0.145837909966409</v>
      </c>
      <c r="Y16" s="21">
        <v>0.224107481645622</v>
      </c>
      <c r="Z16" s="21">
        <v>0.15605695649281501</v>
      </c>
      <c r="AA16" s="21">
        <v>0.138128590007917</v>
      </c>
      <c r="AB16" s="21">
        <v>0.116930726990895</v>
      </c>
      <c r="AC16" s="21">
        <v>0.17168350019911899</v>
      </c>
      <c r="AD16" s="21"/>
      <c r="AE16" s="21">
        <v>0.148112061392045</v>
      </c>
      <c r="AF16" s="21">
        <v>0.143416514948216</v>
      </c>
    </row>
    <row r="17" spans="2:32" x14ac:dyDescent="0.5">
      <c r="B17" s="18" t="s">
        <v>99</v>
      </c>
      <c r="C17" s="22">
        <v>0.40644264006436598</v>
      </c>
      <c r="D17" s="22">
        <v>0.40402205443997402</v>
      </c>
      <c r="E17" s="22">
        <v>0.40849338931644602</v>
      </c>
      <c r="F17" s="22"/>
      <c r="G17" s="22">
        <v>0.55247982746982105</v>
      </c>
      <c r="H17" s="22">
        <v>0.45070547415002199</v>
      </c>
      <c r="I17" s="22">
        <v>0.423926790946757</v>
      </c>
      <c r="J17" s="22">
        <v>0.42559667870946</v>
      </c>
      <c r="K17" s="22">
        <v>0.37978722055021602</v>
      </c>
      <c r="L17" s="22">
        <v>0.32849436569635099</v>
      </c>
      <c r="M17" s="22"/>
      <c r="N17" s="22">
        <v>0.48248885971398597</v>
      </c>
      <c r="O17" s="22">
        <v>0.38928160342538698</v>
      </c>
      <c r="P17" s="22">
        <v>0.50804504362325997</v>
      </c>
      <c r="Q17" s="22">
        <v>0.30437661986187697</v>
      </c>
      <c r="R17" s="22">
        <v>0.49859717444261997</v>
      </c>
      <c r="S17" s="22">
        <v>0.50845588240051698</v>
      </c>
      <c r="T17" s="22">
        <v>0.38086915125363302</v>
      </c>
      <c r="U17" s="22">
        <v>0.33321849734171199</v>
      </c>
      <c r="V17" s="22">
        <v>0.39917306412878101</v>
      </c>
      <c r="W17" s="22">
        <v>0.37590839800119602</v>
      </c>
      <c r="X17" s="22">
        <v>0.412262829477758</v>
      </c>
      <c r="Y17" s="22">
        <v>0.24164741188365399</v>
      </c>
      <c r="Z17" s="22">
        <v>0.31488516952154799</v>
      </c>
      <c r="AA17" s="22">
        <v>0.44244959380862697</v>
      </c>
      <c r="AB17" s="22">
        <v>0.58113464155206396</v>
      </c>
      <c r="AC17" s="22">
        <v>0.32485720057171302</v>
      </c>
      <c r="AD17" s="22"/>
      <c r="AE17" s="22">
        <v>0.45116435172088298</v>
      </c>
      <c r="AF17" s="22">
        <v>0.38606724596176101</v>
      </c>
    </row>
    <row r="18" spans="2:32" x14ac:dyDescent="0.5">
      <c r="B18" s="16"/>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K18"/>
  <sheetViews>
    <sheetView showGridLines="0" workbookViewId="0">
      <pane xSplit="2" topLeftCell="C1" activePane="topRight" state="frozen"/>
      <selection pane="topRight" activeCell="B12" sqref="B12"/>
    </sheetView>
  </sheetViews>
  <sheetFormatPr defaultColWidth="10.8203125" defaultRowHeight="14.35" x14ac:dyDescent="0.5"/>
  <cols>
    <col min="2" max="2" width="25.703125" customWidth="1"/>
    <col min="3" max="11" width="20.703125" customWidth="1"/>
  </cols>
  <sheetData>
    <row r="2" spans="2:11" ht="40" customHeight="1" x14ac:dyDescent="0.5">
      <c r="D2" s="30" t="s">
        <v>409</v>
      </c>
      <c r="E2" s="26"/>
      <c r="F2" s="26"/>
      <c r="G2" s="26"/>
      <c r="H2" s="26"/>
      <c r="I2" s="26"/>
      <c r="J2" s="26"/>
      <c r="K2" s="26"/>
    </row>
    <row r="6" spans="2:11" ht="50" customHeight="1" x14ac:dyDescent="0.5">
      <c r="B6" s="20" t="s">
        <v>15</v>
      </c>
      <c r="C6" s="20" t="s">
        <v>396</v>
      </c>
      <c r="D6" s="20" t="s">
        <v>397</v>
      </c>
      <c r="E6" s="20" t="s">
        <v>398</v>
      </c>
      <c r="F6" s="20" t="s">
        <v>399</v>
      </c>
      <c r="G6" s="20" t="s">
        <v>400</v>
      </c>
      <c r="H6" s="20" t="s">
        <v>401</v>
      </c>
      <c r="I6" s="20" t="s">
        <v>402</v>
      </c>
      <c r="J6" s="20" t="s">
        <v>403</v>
      </c>
    </row>
    <row r="7" spans="2:11" x14ac:dyDescent="0.5">
      <c r="B7" s="18" t="s">
        <v>404</v>
      </c>
      <c r="C7" s="17">
        <v>0.31925028167883701</v>
      </c>
      <c r="D7" s="17">
        <v>0.30858097832008302</v>
      </c>
      <c r="E7" s="17">
        <v>0.53459522557860895</v>
      </c>
      <c r="F7" s="17">
        <v>0.49926561149290399</v>
      </c>
      <c r="G7" s="17">
        <v>0.41004741920292898</v>
      </c>
      <c r="H7" s="17">
        <v>0.398837042307298</v>
      </c>
      <c r="I7" s="17">
        <v>0.43890582795163202</v>
      </c>
      <c r="J7" s="17">
        <v>0.42089048282975999</v>
      </c>
    </row>
    <row r="8" spans="2:11" x14ac:dyDescent="0.5">
      <c r="B8" s="18" t="s">
        <v>405</v>
      </c>
      <c r="C8" s="17">
        <v>0.44842035334965402</v>
      </c>
      <c r="D8" s="17">
        <v>0.46194579191561602</v>
      </c>
      <c r="E8" s="17">
        <v>0.35411146077060601</v>
      </c>
      <c r="F8" s="17">
        <v>0.37945637956790101</v>
      </c>
      <c r="G8" s="17">
        <v>0.37428411144152202</v>
      </c>
      <c r="H8" s="17">
        <v>0.374613466820018</v>
      </c>
      <c r="I8" s="17">
        <v>0.33696102802664502</v>
      </c>
      <c r="J8" s="17">
        <v>0.34271694394793201</v>
      </c>
    </row>
    <row r="9" spans="2:11" x14ac:dyDescent="0.5">
      <c r="B9" s="18" t="s">
        <v>406</v>
      </c>
      <c r="C9" s="17">
        <v>0.186159023993308</v>
      </c>
      <c r="D9" s="17">
        <v>0.11329391477344999</v>
      </c>
      <c r="E9" s="17">
        <v>8.2484034504626894E-2</v>
      </c>
      <c r="F9" s="17">
        <v>9.8042486102917104E-2</v>
      </c>
      <c r="G9" s="17">
        <v>0.16289983960923099</v>
      </c>
      <c r="H9" s="17">
        <v>0.208049432128637</v>
      </c>
      <c r="I9" s="17">
        <v>0.16652361769153401</v>
      </c>
      <c r="J9" s="17">
        <v>0.21034138940368699</v>
      </c>
    </row>
    <row r="10" spans="2:11" x14ac:dyDescent="0.5">
      <c r="B10" s="18" t="s">
        <v>407</v>
      </c>
      <c r="C10" s="17">
        <v>3.8209452352766002E-2</v>
      </c>
      <c r="D10" s="17">
        <v>9.7053541602782997E-2</v>
      </c>
      <c r="E10" s="17">
        <v>1.9108117550164901E-2</v>
      </c>
      <c r="F10" s="17">
        <v>1.17710831306304E-2</v>
      </c>
      <c r="G10" s="17">
        <v>4.3572376252006398E-2</v>
      </c>
      <c r="H10" s="17">
        <v>1.8500058744046699E-2</v>
      </c>
      <c r="I10" s="17">
        <v>4.2218528750273397E-2</v>
      </c>
      <c r="J10" s="17">
        <v>2.60511838186211E-2</v>
      </c>
    </row>
    <row r="11" spans="2:11" x14ac:dyDescent="0.5">
      <c r="B11" s="18" t="s">
        <v>408</v>
      </c>
      <c r="C11" s="17">
        <v>7.9608886254350399E-3</v>
      </c>
      <c r="D11" s="17">
        <v>1.9125773388068201E-2</v>
      </c>
      <c r="E11" s="17">
        <v>9.7011615959930603E-3</v>
      </c>
      <c r="F11" s="17">
        <v>1.14644397056474E-2</v>
      </c>
      <c r="G11" s="17">
        <v>9.1962534943116191E-3</v>
      </c>
      <c r="H11" s="17">
        <v>0</v>
      </c>
      <c r="I11" s="17">
        <v>1.5390997579916301E-2</v>
      </c>
      <c r="J11" s="17">
        <v>0</v>
      </c>
    </row>
    <row r="12" spans="2:11" x14ac:dyDescent="0.5">
      <c r="B12" s="16" t="s">
        <v>545</v>
      </c>
      <c r="C12" s="16"/>
      <c r="D12" s="16"/>
      <c r="E12" s="16"/>
      <c r="F12" s="16"/>
      <c r="G12" s="16"/>
      <c r="H12" s="16"/>
      <c r="I12" s="16"/>
      <c r="J12" s="16"/>
    </row>
    <row r="13" spans="2:11" x14ac:dyDescent="0.5">
      <c r="B13" t="s">
        <v>58</v>
      </c>
    </row>
    <row r="14" spans="2:11" x14ac:dyDescent="0.5">
      <c r="B14" t="s">
        <v>59</v>
      </c>
    </row>
    <row r="18" spans="2:2" x14ac:dyDescent="0.5">
      <c r="B18"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AF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410</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251</v>
      </c>
      <c r="D7" s="10">
        <v>144</v>
      </c>
      <c r="E7" s="10">
        <v>106</v>
      </c>
      <c r="F7" s="10"/>
      <c r="G7" s="10">
        <v>12</v>
      </c>
      <c r="H7" s="10">
        <v>32</v>
      </c>
      <c r="I7" s="10">
        <v>28</v>
      </c>
      <c r="J7" s="10">
        <v>44</v>
      </c>
      <c r="K7" s="10">
        <v>54</v>
      </c>
      <c r="L7" s="10">
        <v>81</v>
      </c>
      <c r="M7" s="10"/>
      <c r="N7" s="10">
        <v>30</v>
      </c>
      <c r="O7" s="10">
        <v>44</v>
      </c>
      <c r="P7" s="10">
        <v>16</v>
      </c>
      <c r="Q7" s="10">
        <v>10</v>
      </c>
      <c r="R7" s="10">
        <v>2</v>
      </c>
      <c r="S7" s="10">
        <v>6</v>
      </c>
      <c r="T7" s="10">
        <v>20</v>
      </c>
      <c r="U7" s="10">
        <v>1</v>
      </c>
      <c r="V7" s="10">
        <v>14</v>
      </c>
      <c r="W7" s="10">
        <v>58</v>
      </c>
      <c r="X7" s="10">
        <v>9</v>
      </c>
      <c r="Y7" s="10">
        <v>2</v>
      </c>
      <c r="Z7" s="10">
        <v>15</v>
      </c>
      <c r="AA7" s="10">
        <v>7</v>
      </c>
      <c r="AB7" s="10">
        <v>6</v>
      </c>
      <c r="AC7" s="10">
        <v>11</v>
      </c>
      <c r="AD7" s="10"/>
      <c r="AE7" s="10">
        <v>106</v>
      </c>
      <c r="AF7" s="10">
        <v>145</v>
      </c>
    </row>
    <row r="8" spans="2:32" ht="30" customHeight="1" x14ac:dyDescent="0.5">
      <c r="B8" s="11" t="s">
        <v>20</v>
      </c>
      <c r="C8" s="11">
        <v>249</v>
      </c>
      <c r="D8" s="11">
        <v>142</v>
      </c>
      <c r="E8" s="11">
        <v>107</v>
      </c>
      <c r="F8" s="11"/>
      <c r="G8" s="11">
        <v>13</v>
      </c>
      <c r="H8" s="11">
        <v>37</v>
      </c>
      <c r="I8" s="11">
        <v>29</v>
      </c>
      <c r="J8" s="11">
        <v>41</v>
      </c>
      <c r="K8" s="11">
        <v>53</v>
      </c>
      <c r="L8" s="11">
        <v>75</v>
      </c>
      <c r="M8" s="11"/>
      <c r="N8" s="11">
        <v>33</v>
      </c>
      <c r="O8" s="11">
        <v>43</v>
      </c>
      <c r="P8" s="11">
        <v>14</v>
      </c>
      <c r="Q8" s="11">
        <v>9</v>
      </c>
      <c r="R8" s="11">
        <v>2</v>
      </c>
      <c r="S8" s="11">
        <v>5</v>
      </c>
      <c r="T8" s="11">
        <v>18</v>
      </c>
      <c r="U8" s="11">
        <v>1</v>
      </c>
      <c r="V8" s="11">
        <v>17</v>
      </c>
      <c r="W8" s="11">
        <v>61</v>
      </c>
      <c r="X8" s="11">
        <v>8</v>
      </c>
      <c r="Y8" s="11">
        <v>2</v>
      </c>
      <c r="Z8" s="11">
        <v>13</v>
      </c>
      <c r="AA8" s="11">
        <v>6</v>
      </c>
      <c r="AB8" s="11">
        <v>8</v>
      </c>
      <c r="AC8" s="11">
        <v>10</v>
      </c>
      <c r="AD8" s="11"/>
      <c r="AE8" s="11">
        <v>110</v>
      </c>
      <c r="AF8" s="11">
        <v>139</v>
      </c>
    </row>
    <row r="9" spans="2:32" x14ac:dyDescent="0.5">
      <c r="B9" s="18" t="s">
        <v>404</v>
      </c>
      <c r="C9" s="17">
        <v>0.31925028167883701</v>
      </c>
      <c r="D9" s="17">
        <v>0.360664389652885</v>
      </c>
      <c r="E9" s="17">
        <v>0.26712688265275503</v>
      </c>
      <c r="F9" s="17"/>
      <c r="G9" s="17">
        <v>0.25106539276363699</v>
      </c>
      <c r="H9" s="17">
        <v>0.25795419147434301</v>
      </c>
      <c r="I9" s="17">
        <v>0.36469735840733702</v>
      </c>
      <c r="J9" s="17">
        <v>0.362993694431618</v>
      </c>
      <c r="K9" s="17">
        <v>0.26832064574500297</v>
      </c>
      <c r="L9" s="17">
        <v>0.35577400383134899</v>
      </c>
      <c r="M9" s="17"/>
      <c r="N9" s="17">
        <v>0.58041038353749397</v>
      </c>
      <c r="O9" s="17">
        <v>0.25762604738795603</v>
      </c>
      <c r="P9" s="17">
        <v>0.32167203617700402</v>
      </c>
      <c r="Q9" s="17">
        <v>0.28068968060556199</v>
      </c>
      <c r="R9" s="17">
        <v>0</v>
      </c>
      <c r="S9" s="17">
        <v>0.153441750391308</v>
      </c>
      <c r="T9" s="17">
        <v>0.36009124123306702</v>
      </c>
      <c r="U9" s="17">
        <v>1</v>
      </c>
      <c r="V9" s="17">
        <v>0.147591760986958</v>
      </c>
      <c r="W9" s="17">
        <v>0.35084050946870698</v>
      </c>
      <c r="X9" s="17">
        <v>0.107832990645942</v>
      </c>
      <c r="Y9" s="17">
        <v>0</v>
      </c>
      <c r="Z9" s="17">
        <v>0.38938159268327199</v>
      </c>
      <c r="AA9" s="17">
        <v>0.29238367450814801</v>
      </c>
      <c r="AB9" s="17">
        <v>0.13474266809079899</v>
      </c>
      <c r="AC9" s="17">
        <v>0.17972418205103199</v>
      </c>
      <c r="AD9" s="17"/>
      <c r="AE9" s="17">
        <v>0.31429558357152798</v>
      </c>
      <c r="AF9" s="17">
        <v>0.32318534326435699</v>
      </c>
    </row>
    <row r="10" spans="2:32" x14ac:dyDescent="0.5">
      <c r="B10" s="18" t="s">
        <v>405</v>
      </c>
      <c r="C10" s="17">
        <v>0.44842035334965402</v>
      </c>
      <c r="D10" s="17">
        <v>0.43893792612056898</v>
      </c>
      <c r="E10" s="17">
        <v>0.46519039094450298</v>
      </c>
      <c r="F10" s="17"/>
      <c r="G10" s="17">
        <v>0.40835219859063998</v>
      </c>
      <c r="H10" s="17">
        <v>0.43025450548754501</v>
      </c>
      <c r="I10" s="17">
        <v>0.49541587347764399</v>
      </c>
      <c r="J10" s="17">
        <v>0.42341188053860901</v>
      </c>
      <c r="K10" s="17">
        <v>0.42667122846414501</v>
      </c>
      <c r="L10" s="17">
        <v>0.47510254138064301</v>
      </c>
      <c r="M10" s="17"/>
      <c r="N10" s="17">
        <v>0.282637768967471</v>
      </c>
      <c r="O10" s="17">
        <v>0.457717747525892</v>
      </c>
      <c r="P10" s="17">
        <v>0.378264854575735</v>
      </c>
      <c r="Q10" s="17">
        <v>0.61797260695684497</v>
      </c>
      <c r="R10" s="17">
        <v>0</v>
      </c>
      <c r="S10" s="17">
        <v>0.84655824960869197</v>
      </c>
      <c r="T10" s="17">
        <v>0.447904289996084</v>
      </c>
      <c r="U10" s="17">
        <v>0</v>
      </c>
      <c r="V10" s="17">
        <v>0.47594659183008398</v>
      </c>
      <c r="W10" s="17">
        <v>0.46492472055036399</v>
      </c>
      <c r="X10" s="17">
        <v>0.40886351743060501</v>
      </c>
      <c r="Y10" s="17">
        <v>0.475660246915732</v>
      </c>
      <c r="Z10" s="17">
        <v>0.32659826924829199</v>
      </c>
      <c r="AA10" s="17">
        <v>0.70761632549185105</v>
      </c>
      <c r="AB10" s="17">
        <v>0.49393069685302399</v>
      </c>
      <c r="AC10" s="17">
        <v>0.64863073801204196</v>
      </c>
      <c r="AD10" s="17"/>
      <c r="AE10" s="17">
        <v>0.46612701746076701</v>
      </c>
      <c r="AF10" s="17">
        <v>0.434357576517996</v>
      </c>
    </row>
    <row r="11" spans="2:32" x14ac:dyDescent="0.5">
      <c r="B11" s="18" t="s">
        <v>406</v>
      </c>
      <c r="C11" s="17">
        <v>0.186159023993308</v>
      </c>
      <c r="D11" s="17">
        <v>0.15343255222770599</v>
      </c>
      <c r="E11" s="17">
        <v>0.231413477541802</v>
      </c>
      <c r="F11" s="17"/>
      <c r="G11" s="17">
        <v>0.17287472626161501</v>
      </c>
      <c r="H11" s="17">
        <v>0.26088944099581701</v>
      </c>
      <c r="I11" s="17">
        <v>0.104961451413353</v>
      </c>
      <c r="J11" s="17">
        <v>0.19385274679063499</v>
      </c>
      <c r="K11" s="17">
        <v>0.25172550934990301</v>
      </c>
      <c r="L11" s="17">
        <v>0.133056575680501</v>
      </c>
      <c r="M11" s="17"/>
      <c r="N11" s="17">
        <v>9.7801720697541006E-2</v>
      </c>
      <c r="O11" s="17">
        <v>0.22323557408216901</v>
      </c>
      <c r="P11" s="17">
        <v>0.23696116983780499</v>
      </c>
      <c r="Q11" s="17">
        <v>0.101337712437593</v>
      </c>
      <c r="R11" s="17">
        <v>1</v>
      </c>
      <c r="S11" s="17">
        <v>0</v>
      </c>
      <c r="T11" s="17">
        <v>0.147102537578779</v>
      </c>
      <c r="U11" s="17">
        <v>0</v>
      </c>
      <c r="V11" s="17">
        <v>0.37646164718295799</v>
      </c>
      <c r="W11" s="17">
        <v>0.15046303073293801</v>
      </c>
      <c r="X11" s="17">
        <v>0.113954552986542</v>
      </c>
      <c r="Y11" s="17">
        <v>0.52433975308426795</v>
      </c>
      <c r="Z11" s="17">
        <v>0.21587911253275499</v>
      </c>
      <c r="AA11" s="17">
        <v>0</v>
      </c>
      <c r="AB11" s="17">
        <v>0.37132663505617702</v>
      </c>
      <c r="AC11" s="17">
        <v>0.17164507993692699</v>
      </c>
      <c r="AD11" s="17"/>
      <c r="AE11" s="17">
        <v>0.16529830162610801</v>
      </c>
      <c r="AF11" s="17">
        <v>0.20272677957709401</v>
      </c>
    </row>
    <row r="12" spans="2:32" x14ac:dyDescent="0.5">
      <c r="B12" s="18" t="s">
        <v>407</v>
      </c>
      <c r="C12" s="17">
        <v>3.8209452352766002E-2</v>
      </c>
      <c r="D12" s="17">
        <v>4.0297502619275699E-2</v>
      </c>
      <c r="E12" s="17">
        <v>2.6514425908985999E-2</v>
      </c>
      <c r="F12" s="17"/>
      <c r="G12" s="17">
        <v>0.16770768238410799</v>
      </c>
      <c r="H12" s="17">
        <v>2.3037914170941299E-2</v>
      </c>
      <c r="I12" s="17">
        <v>3.4925316701666501E-2</v>
      </c>
      <c r="J12" s="17">
        <v>1.9741678239138399E-2</v>
      </c>
      <c r="K12" s="17">
        <v>3.5369224014366298E-2</v>
      </c>
      <c r="L12" s="17">
        <v>3.6066879107507999E-2</v>
      </c>
      <c r="M12" s="17"/>
      <c r="N12" s="17">
        <v>3.9150126797494703E-2</v>
      </c>
      <c r="O12" s="17">
        <v>3.95544404882021E-2</v>
      </c>
      <c r="P12" s="17">
        <v>6.31019394094567E-2</v>
      </c>
      <c r="Q12" s="17">
        <v>0</v>
      </c>
      <c r="R12" s="17">
        <v>0</v>
      </c>
      <c r="S12" s="17">
        <v>0</v>
      </c>
      <c r="T12" s="17">
        <v>4.4901931192070497E-2</v>
      </c>
      <c r="U12" s="17">
        <v>0</v>
      </c>
      <c r="V12" s="17">
        <v>0</v>
      </c>
      <c r="W12" s="17">
        <v>1.6803224154148699E-2</v>
      </c>
      <c r="X12" s="17">
        <v>0.36934893893691101</v>
      </c>
      <c r="Y12" s="17">
        <v>0</v>
      </c>
      <c r="Z12" s="17">
        <v>6.8141025535680105E-2</v>
      </c>
      <c r="AA12" s="17">
        <v>0</v>
      </c>
      <c r="AB12" s="17">
        <v>0</v>
      </c>
      <c r="AC12" s="17">
        <v>0</v>
      </c>
      <c r="AD12" s="17"/>
      <c r="AE12" s="17">
        <v>4.5714830715501503E-2</v>
      </c>
      <c r="AF12" s="17">
        <v>3.2248619736865998E-2</v>
      </c>
    </row>
    <row r="13" spans="2:32" x14ac:dyDescent="0.5">
      <c r="B13" s="18" t="s">
        <v>408</v>
      </c>
      <c r="C13" s="19">
        <v>7.9608886254350399E-3</v>
      </c>
      <c r="D13" s="19">
        <v>6.6676293795646102E-3</v>
      </c>
      <c r="E13" s="19">
        <v>9.7548229519541004E-3</v>
      </c>
      <c r="F13" s="19"/>
      <c r="G13" s="19">
        <v>0</v>
      </c>
      <c r="H13" s="19">
        <v>2.7863947871352799E-2</v>
      </c>
      <c r="I13" s="19">
        <v>0</v>
      </c>
      <c r="J13" s="19">
        <v>0</v>
      </c>
      <c r="K13" s="19">
        <v>1.7913392426581999E-2</v>
      </c>
      <c r="L13" s="19">
        <v>0</v>
      </c>
      <c r="M13" s="19"/>
      <c r="N13" s="19">
        <v>0</v>
      </c>
      <c r="O13" s="19">
        <v>2.18661905157812E-2</v>
      </c>
      <c r="P13" s="19">
        <v>0</v>
      </c>
      <c r="Q13" s="19">
        <v>0</v>
      </c>
      <c r="R13" s="19">
        <v>0</v>
      </c>
      <c r="S13" s="19">
        <v>0</v>
      </c>
      <c r="T13" s="19">
        <v>0</v>
      </c>
      <c r="U13" s="19">
        <v>0</v>
      </c>
      <c r="V13" s="19">
        <v>0</v>
      </c>
      <c r="W13" s="19">
        <v>1.6968515093842201E-2</v>
      </c>
      <c r="X13" s="19">
        <v>0</v>
      </c>
      <c r="Y13" s="19">
        <v>0</v>
      </c>
      <c r="Z13" s="19">
        <v>0</v>
      </c>
      <c r="AA13" s="19">
        <v>0</v>
      </c>
      <c r="AB13" s="19">
        <v>0</v>
      </c>
      <c r="AC13" s="19">
        <v>0</v>
      </c>
      <c r="AD13" s="19"/>
      <c r="AE13" s="19">
        <v>8.5642666260960492E-3</v>
      </c>
      <c r="AF13" s="19">
        <v>7.4816809036879197E-3</v>
      </c>
    </row>
    <row r="14" spans="2:32" x14ac:dyDescent="0.5">
      <c r="B14" s="16" t="s">
        <v>545</v>
      </c>
    </row>
    <row r="15" spans="2:32" x14ac:dyDescent="0.5">
      <c r="B15" t="s">
        <v>58</v>
      </c>
    </row>
    <row r="16" spans="2:32" x14ac:dyDescent="0.5">
      <c r="B16" t="s">
        <v>59</v>
      </c>
    </row>
    <row r="18" spans="2:2" x14ac:dyDescent="0.5">
      <c r="B18"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AF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411</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135</v>
      </c>
      <c r="D7" s="10">
        <v>63</v>
      </c>
      <c r="E7" s="10">
        <v>71</v>
      </c>
      <c r="F7" s="10"/>
      <c r="G7" s="10">
        <v>15</v>
      </c>
      <c r="H7" s="10">
        <v>27</v>
      </c>
      <c r="I7" s="10">
        <v>20</v>
      </c>
      <c r="J7" s="10">
        <v>29</v>
      </c>
      <c r="K7" s="10">
        <v>24</v>
      </c>
      <c r="L7" s="10">
        <v>20</v>
      </c>
      <c r="M7" s="10"/>
      <c r="N7" s="10">
        <v>13</v>
      </c>
      <c r="O7" s="10">
        <v>22</v>
      </c>
      <c r="P7" s="10">
        <v>6</v>
      </c>
      <c r="Q7" s="10">
        <v>7</v>
      </c>
      <c r="R7" s="10" t="s">
        <v>370</v>
      </c>
      <c r="S7" s="10">
        <v>2</v>
      </c>
      <c r="T7" s="10">
        <v>14</v>
      </c>
      <c r="U7" s="10">
        <v>1</v>
      </c>
      <c r="V7" s="10">
        <v>9</v>
      </c>
      <c r="W7" s="10">
        <v>28</v>
      </c>
      <c r="X7" s="10">
        <v>8</v>
      </c>
      <c r="Y7" s="10">
        <v>3</v>
      </c>
      <c r="Z7" s="10">
        <v>7</v>
      </c>
      <c r="AA7" s="10">
        <v>4</v>
      </c>
      <c r="AB7" s="10">
        <v>5</v>
      </c>
      <c r="AC7" s="10">
        <v>6</v>
      </c>
      <c r="AD7" s="10"/>
      <c r="AE7" s="10">
        <v>37</v>
      </c>
      <c r="AF7" s="10">
        <v>98</v>
      </c>
    </row>
    <row r="8" spans="2:32" ht="30" customHeight="1" x14ac:dyDescent="0.5">
      <c r="B8" s="11" t="s">
        <v>20</v>
      </c>
      <c r="C8" s="11">
        <v>137</v>
      </c>
      <c r="D8" s="11">
        <v>64</v>
      </c>
      <c r="E8" s="11">
        <v>72</v>
      </c>
      <c r="F8" s="11"/>
      <c r="G8" s="11">
        <v>16</v>
      </c>
      <c r="H8" s="11">
        <v>30</v>
      </c>
      <c r="I8" s="11">
        <v>20</v>
      </c>
      <c r="J8" s="11">
        <v>28</v>
      </c>
      <c r="K8" s="11">
        <v>23</v>
      </c>
      <c r="L8" s="11">
        <v>19</v>
      </c>
      <c r="M8" s="11"/>
      <c r="N8" s="11">
        <v>14</v>
      </c>
      <c r="O8" s="11">
        <v>21</v>
      </c>
      <c r="P8" s="11">
        <v>5</v>
      </c>
      <c r="Q8" s="11">
        <v>6</v>
      </c>
      <c r="R8" s="11" t="s">
        <v>370</v>
      </c>
      <c r="S8" s="11">
        <v>2</v>
      </c>
      <c r="T8" s="11">
        <v>13</v>
      </c>
      <c r="U8" s="11">
        <v>1</v>
      </c>
      <c r="V8" s="11">
        <v>12</v>
      </c>
      <c r="W8" s="11">
        <v>30</v>
      </c>
      <c r="X8" s="11">
        <v>8</v>
      </c>
      <c r="Y8" s="11">
        <v>3</v>
      </c>
      <c r="Z8" s="11">
        <v>6</v>
      </c>
      <c r="AA8" s="11">
        <v>4</v>
      </c>
      <c r="AB8" s="11">
        <v>6</v>
      </c>
      <c r="AC8" s="11">
        <v>5</v>
      </c>
      <c r="AD8" s="11"/>
      <c r="AE8" s="11">
        <v>40</v>
      </c>
      <c r="AF8" s="11">
        <v>96</v>
      </c>
    </row>
    <row r="9" spans="2:32" x14ac:dyDescent="0.5">
      <c r="B9" s="18" t="s">
        <v>404</v>
      </c>
      <c r="C9" s="17">
        <v>0.30858097832008302</v>
      </c>
      <c r="D9" s="17">
        <v>0.36339475643983798</v>
      </c>
      <c r="E9" s="17">
        <v>0.26421663595150402</v>
      </c>
      <c r="F9" s="17"/>
      <c r="G9" s="17">
        <v>0.12766309097110901</v>
      </c>
      <c r="H9" s="17">
        <v>0.29241660161157601</v>
      </c>
      <c r="I9" s="17">
        <v>0.44516096310911502</v>
      </c>
      <c r="J9" s="17">
        <v>0.26537359228952301</v>
      </c>
      <c r="K9" s="17">
        <v>0.45293910855423403</v>
      </c>
      <c r="L9" s="17">
        <v>0.235811175462696</v>
      </c>
      <c r="M9" s="17"/>
      <c r="N9" s="17">
        <v>0.31406479698845002</v>
      </c>
      <c r="O9" s="17">
        <v>0.17050615679578701</v>
      </c>
      <c r="P9" s="17">
        <v>0.82783957449758805</v>
      </c>
      <c r="Q9" s="17">
        <v>0.28909271150343502</v>
      </c>
      <c r="R9" s="17" t="s">
        <v>371</v>
      </c>
      <c r="S9" s="17">
        <v>0.53507425736179004</v>
      </c>
      <c r="T9" s="17">
        <v>0.213325862337919</v>
      </c>
      <c r="U9" s="17">
        <v>0</v>
      </c>
      <c r="V9" s="17">
        <v>0.20325264706517501</v>
      </c>
      <c r="W9" s="17">
        <v>0.34659386989250102</v>
      </c>
      <c r="X9" s="17">
        <v>0.38625435615498299</v>
      </c>
      <c r="Y9" s="17">
        <v>0</v>
      </c>
      <c r="Z9" s="17">
        <v>0.42545277379048602</v>
      </c>
      <c r="AA9" s="17">
        <v>0.76901422612241299</v>
      </c>
      <c r="AB9" s="17">
        <v>0.19241751945406699</v>
      </c>
      <c r="AC9" s="17">
        <v>0.32485055035849197</v>
      </c>
      <c r="AD9" s="17"/>
      <c r="AE9" s="17">
        <v>0.35701957553430602</v>
      </c>
      <c r="AF9" s="17">
        <v>0.28844598626611401</v>
      </c>
    </row>
    <row r="10" spans="2:32" x14ac:dyDescent="0.5">
      <c r="B10" s="18" t="s">
        <v>405</v>
      </c>
      <c r="C10" s="17">
        <v>0.46194579191561602</v>
      </c>
      <c r="D10" s="17">
        <v>0.52030218535135597</v>
      </c>
      <c r="E10" s="17">
        <v>0.41637922189219201</v>
      </c>
      <c r="F10" s="17"/>
      <c r="G10" s="17">
        <v>0.50527481383731299</v>
      </c>
      <c r="H10" s="17">
        <v>0.43559687941959302</v>
      </c>
      <c r="I10" s="17">
        <v>0.396659533537426</v>
      </c>
      <c r="J10" s="17">
        <v>0.46588500312467501</v>
      </c>
      <c r="K10" s="17">
        <v>0.50728327472347801</v>
      </c>
      <c r="L10" s="17">
        <v>0.47580732098119299</v>
      </c>
      <c r="M10" s="17"/>
      <c r="N10" s="17">
        <v>0.28652866216117701</v>
      </c>
      <c r="O10" s="17">
        <v>0.54748846380536098</v>
      </c>
      <c r="P10" s="17">
        <v>0.17216042550241201</v>
      </c>
      <c r="Q10" s="17">
        <v>0.29363050324168899</v>
      </c>
      <c r="R10" s="17" t="s">
        <v>371</v>
      </c>
      <c r="S10" s="17">
        <v>0.46492574263821002</v>
      </c>
      <c r="T10" s="17">
        <v>0.574424872391192</v>
      </c>
      <c r="U10" s="17">
        <v>1</v>
      </c>
      <c r="V10" s="17">
        <v>0.79674735293482501</v>
      </c>
      <c r="W10" s="17">
        <v>0.44206079130618597</v>
      </c>
      <c r="X10" s="17">
        <v>0.36677999517795701</v>
      </c>
      <c r="Y10" s="17">
        <v>0.66293307167751003</v>
      </c>
      <c r="Z10" s="17">
        <v>0.29806311247370898</v>
      </c>
      <c r="AA10" s="17">
        <v>0.23098577387758701</v>
      </c>
      <c r="AB10" s="17">
        <v>0.413538701921073</v>
      </c>
      <c r="AC10" s="17">
        <v>0.495921177531785</v>
      </c>
      <c r="AD10" s="17"/>
      <c r="AE10" s="17">
        <v>0.39013174915737397</v>
      </c>
      <c r="AF10" s="17">
        <v>0.49179750652877102</v>
      </c>
    </row>
    <row r="11" spans="2:32" x14ac:dyDescent="0.5">
      <c r="B11" s="18" t="s">
        <v>406</v>
      </c>
      <c r="C11" s="17">
        <v>0.11329391477344999</v>
      </c>
      <c r="D11" s="17">
        <v>7.1005203292946004E-2</v>
      </c>
      <c r="E11" s="17">
        <v>0.151905776856115</v>
      </c>
      <c r="F11" s="17"/>
      <c r="G11" s="17">
        <v>0.12584196061255601</v>
      </c>
      <c r="H11" s="17">
        <v>0.17877714474896</v>
      </c>
      <c r="I11" s="17">
        <v>4.8919301837757702E-2</v>
      </c>
      <c r="J11" s="17">
        <v>0.18570767394988699</v>
      </c>
      <c r="K11" s="17">
        <v>0</v>
      </c>
      <c r="L11" s="17">
        <v>9.4296512846646502E-2</v>
      </c>
      <c r="M11" s="17"/>
      <c r="N11" s="17">
        <v>0.32716849137385501</v>
      </c>
      <c r="O11" s="17">
        <v>9.2820121639802994E-2</v>
      </c>
      <c r="P11" s="17">
        <v>0</v>
      </c>
      <c r="Q11" s="17">
        <v>0.14745644139443601</v>
      </c>
      <c r="R11" s="17" t="s">
        <v>371</v>
      </c>
      <c r="S11" s="17">
        <v>0</v>
      </c>
      <c r="T11" s="17">
        <v>7.1084145118484002E-2</v>
      </c>
      <c r="U11" s="17">
        <v>0</v>
      </c>
      <c r="V11" s="17">
        <v>0</v>
      </c>
      <c r="W11" s="17">
        <v>0.10495394476275501</v>
      </c>
      <c r="X11" s="17">
        <v>0</v>
      </c>
      <c r="Y11" s="17">
        <v>0.33706692832249002</v>
      </c>
      <c r="Z11" s="17">
        <v>0.13310625294338899</v>
      </c>
      <c r="AA11" s="17">
        <v>0</v>
      </c>
      <c r="AB11" s="17">
        <v>0.189369525013179</v>
      </c>
      <c r="AC11" s="17">
        <v>0.179228272109723</v>
      </c>
      <c r="AD11" s="17"/>
      <c r="AE11" s="17">
        <v>0.164798281208449</v>
      </c>
      <c r="AF11" s="17">
        <v>9.1884541493563496E-2</v>
      </c>
    </row>
    <row r="12" spans="2:32" x14ac:dyDescent="0.5">
      <c r="B12" s="18" t="s">
        <v>407</v>
      </c>
      <c r="C12" s="17">
        <v>9.7053541602782997E-2</v>
      </c>
      <c r="D12" s="17">
        <v>3.2818936536732603E-2</v>
      </c>
      <c r="E12" s="17">
        <v>0.154766780453997</v>
      </c>
      <c r="F12" s="17"/>
      <c r="G12" s="17">
        <v>0.18576425934129501</v>
      </c>
      <c r="H12" s="17">
        <v>6.2997471765100302E-2</v>
      </c>
      <c r="I12" s="17">
        <v>0.109260201515701</v>
      </c>
      <c r="J12" s="17">
        <v>8.3033730635914696E-2</v>
      </c>
      <c r="K12" s="17">
        <v>3.97776167222871E-2</v>
      </c>
      <c r="L12" s="17">
        <v>0.152331740160315</v>
      </c>
      <c r="M12" s="17"/>
      <c r="N12" s="17">
        <v>7.2238049476517394E-2</v>
      </c>
      <c r="O12" s="17">
        <v>0.18918525775904901</v>
      </c>
      <c r="P12" s="17">
        <v>0</v>
      </c>
      <c r="Q12" s="17">
        <v>0.145025920251594</v>
      </c>
      <c r="R12" s="17" t="s">
        <v>371</v>
      </c>
      <c r="S12" s="17">
        <v>0</v>
      </c>
      <c r="T12" s="17">
        <v>7.0080975033921106E-2</v>
      </c>
      <c r="U12" s="17">
        <v>0</v>
      </c>
      <c r="V12" s="17">
        <v>0</v>
      </c>
      <c r="W12" s="17">
        <v>0.106391394038559</v>
      </c>
      <c r="X12" s="17">
        <v>0.12765471036068901</v>
      </c>
      <c r="Y12" s="17">
        <v>0</v>
      </c>
      <c r="Z12" s="17">
        <v>0.14337786079241499</v>
      </c>
      <c r="AA12" s="17">
        <v>0</v>
      </c>
      <c r="AB12" s="17">
        <v>0.20467425361168101</v>
      </c>
      <c r="AC12" s="17">
        <v>0</v>
      </c>
      <c r="AD12" s="17"/>
      <c r="AE12" s="17">
        <v>8.8050394099870394E-2</v>
      </c>
      <c r="AF12" s="17">
        <v>0.100795976641315</v>
      </c>
    </row>
    <row r="13" spans="2:32" x14ac:dyDescent="0.5">
      <c r="B13" s="18" t="s">
        <v>408</v>
      </c>
      <c r="C13" s="19">
        <v>1.9125773388068201E-2</v>
      </c>
      <c r="D13" s="19">
        <v>1.24789183791277E-2</v>
      </c>
      <c r="E13" s="19">
        <v>1.27315848461922E-2</v>
      </c>
      <c r="F13" s="19"/>
      <c r="G13" s="19">
        <v>5.5455875237727797E-2</v>
      </c>
      <c r="H13" s="19">
        <v>3.02119024547714E-2</v>
      </c>
      <c r="I13" s="19">
        <v>0</v>
      </c>
      <c r="J13" s="19">
        <v>0</v>
      </c>
      <c r="K13" s="19">
        <v>0</v>
      </c>
      <c r="L13" s="19">
        <v>4.1753250549148399E-2</v>
      </c>
      <c r="M13" s="19"/>
      <c r="N13" s="19">
        <v>0</v>
      </c>
      <c r="O13" s="19">
        <v>0</v>
      </c>
      <c r="P13" s="19">
        <v>0</v>
      </c>
      <c r="Q13" s="19">
        <v>0.124794423608847</v>
      </c>
      <c r="R13" s="19" t="s">
        <v>371</v>
      </c>
      <c r="S13" s="19">
        <v>0</v>
      </c>
      <c r="T13" s="19">
        <v>7.1084145118484002E-2</v>
      </c>
      <c r="U13" s="19">
        <v>0</v>
      </c>
      <c r="V13" s="19">
        <v>0</v>
      </c>
      <c r="W13" s="19">
        <v>0</v>
      </c>
      <c r="X13" s="19">
        <v>0.11931093830637</v>
      </c>
      <c r="Y13" s="19">
        <v>0</v>
      </c>
      <c r="Z13" s="19">
        <v>0</v>
      </c>
      <c r="AA13" s="19">
        <v>0</v>
      </c>
      <c r="AB13" s="19">
        <v>0</v>
      </c>
      <c r="AC13" s="19">
        <v>0</v>
      </c>
      <c r="AD13" s="19"/>
      <c r="AE13" s="19">
        <v>0</v>
      </c>
      <c r="AF13" s="19">
        <v>2.7075989070236402E-2</v>
      </c>
    </row>
    <row r="14" spans="2:32" x14ac:dyDescent="0.5">
      <c r="B14" s="16" t="s">
        <v>545</v>
      </c>
    </row>
    <row r="15" spans="2:32" x14ac:dyDescent="0.5">
      <c r="B15" t="s">
        <v>58</v>
      </c>
    </row>
    <row r="16" spans="2:32" x14ac:dyDescent="0.5">
      <c r="B16" t="s">
        <v>59</v>
      </c>
    </row>
    <row r="18" spans="2:2" x14ac:dyDescent="0.5">
      <c r="B18"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AF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412</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387</v>
      </c>
      <c r="D7" s="10">
        <v>162</v>
      </c>
      <c r="E7" s="10">
        <v>225</v>
      </c>
      <c r="F7" s="10"/>
      <c r="G7" s="10">
        <v>34</v>
      </c>
      <c r="H7" s="10">
        <v>55</v>
      </c>
      <c r="I7" s="10">
        <v>50</v>
      </c>
      <c r="J7" s="10">
        <v>66</v>
      </c>
      <c r="K7" s="10">
        <v>79</v>
      </c>
      <c r="L7" s="10">
        <v>103</v>
      </c>
      <c r="M7" s="10"/>
      <c r="N7" s="10">
        <v>42</v>
      </c>
      <c r="O7" s="10">
        <v>72</v>
      </c>
      <c r="P7" s="10">
        <v>28</v>
      </c>
      <c r="Q7" s="10">
        <v>16</v>
      </c>
      <c r="R7" s="10">
        <v>3</v>
      </c>
      <c r="S7" s="10">
        <v>13</v>
      </c>
      <c r="T7" s="10">
        <v>28</v>
      </c>
      <c r="U7" s="10">
        <v>4</v>
      </c>
      <c r="V7" s="10">
        <v>23</v>
      </c>
      <c r="W7" s="10">
        <v>87</v>
      </c>
      <c r="X7" s="10">
        <v>16</v>
      </c>
      <c r="Y7" s="10">
        <v>4</v>
      </c>
      <c r="Z7" s="10">
        <v>15</v>
      </c>
      <c r="AA7" s="10">
        <v>12</v>
      </c>
      <c r="AB7" s="10">
        <v>16</v>
      </c>
      <c r="AC7" s="10">
        <v>8</v>
      </c>
      <c r="AD7" s="10"/>
      <c r="AE7" s="10">
        <v>124</v>
      </c>
      <c r="AF7" s="10">
        <v>263</v>
      </c>
    </row>
    <row r="8" spans="2:32" ht="30" customHeight="1" x14ac:dyDescent="0.5">
      <c r="B8" s="11" t="s">
        <v>20</v>
      </c>
      <c r="C8" s="11">
        <v>389</v>
      </c>
      <c r="D8" s="11">
        <v>161</v>
      </c>
      <c r="E8" s="11">
        <v>228</v>
      </c>
      <c r="F8" s="11"/>
      <c r="G8" s="11">
        <v>36</v>
      </c>
      <c r="H8" s="11">
        <v>63</v>
      </c>
      <c r="I8" s="11">
        <v>52</v>
      </c>
      <c r="J8" s="11">
        <v>63</v>
      </c>
      <c r="K8" s="11">
        <v>77</v>
      </c>
      <c r="L8" s="11">
        <v>97</v>
      </c>
      <c r="M8" s="11"/>
      <c r="N8" s="11">
        <v>45</v>
      </c>
      <c r="O8" s="11">
        <v>70</v>
      </c>
      <c r="P8" s="11">
        <v>24</v>
      </c>
      <c r="Q8" s="11">
        <v>15</v>
      </c>
      <c r="R8" s="11">
        <v>2</v>
      </c>
      <c r="S8" s="11">
        <v>11</v>
      </c>
      <c r="T8" s="11">
        <v>26</v>
      </c>
      <c r="U8" s="11">
        <v>3</v>
      </c>
      <c r="V8" s="11">
        <v>31</v>
      </c>
      <c r="W8" s="11">
        <v>91</v>
      </c>
      <c r="X8" s="11">
        <v>15</v>
      </c>
      <c r="Y8" s="11">
        <v>4</v>
      </c>
      <c r="Z8" s="11">
        <v>13</v>
      </c>
      <c r="AA8" s="11">
        <v>11</v>
      </c>
      <c r="AB8" s="11">
        <v>20</v>
      </c>
      <c r="AC8" s="11">
        <v>7</v>
      </c>
      <c r="AD8" s="11"/>
      <c r="AE8" s="11">
        <v>130</v>
      </c>
      <c r="AF8" s="11">
        <v>259</v>
      </c>
    </row>
    <row r="9" spans="2:32" x14ac:dyDescent="0.5">
      <c r="B9" s="18" t="s">
        <v>404</v>
      </c>
      <c r="C9" s="17">
        <v>0.53459522557860895</v>
      </c>
      <c r="D9" s="17">
        <v>0.52199424816684104</v>
      </c>
      <c r="E9" s="17">
        <v>0.54348160573209703</v>
      </c>
      <c r="F9" s="17"/>
      <c r="G9" s="17">
        <v>0.62238869713491296</v>
      </c>
      <c r="H9" s="17">
        <v>0.46523398213901801</v>
      </c>
      <c r="I9" s="17">
        <v>0.50270517683133398</v>
      </c>
      <c r="J9" s="17">
        <v>0.52362588793986198</v>
      </c>
      <c r="K9" s="17">
        <v>0.58198918737823402</v>
      </c>
      <c r="L9" s="17">
        <v>0.53365358890801895</v>
      </c>
      <c r="M9" s="17"/>
      <c r="N9" s="17">
        <v>0.57046938946839998</v>
      </c>
      <c r="O9" s="17">
        <v>0.47113223338017801</v>
      </c>
      <c r="P9" s="17">
        <v>0.61000731470702996</v>
      </c>
      <c r="Q9" s="17">
        <v>0.44869113889900902</v>
      </c>
      <c r="R9" s="17">
        <v>0.65139710830299002</v>
      </c>
      <c r="S9" s="17">
        <v>0.47372401239106499</v>
      </c>
      <c r="T9" s="17">
        <v>0.50815311177935596</v>
      </c>
      <c r="U9" s="17">
        <v>1</v>
      </c>
      <c r="V9" s="17">
        <v>0.565024405644734</v>
      </c>
      <c r="W9" s="17">
        <v>0.48252752410645999</v>
      </c>
      <c r="X9" s="17">
        <v>0.67003457261257604</v>
      </c>
      <c r="Y9" s="17">
        <v>1</v>
      </c>
      <c r="Z9" s="17">
        <v>0.45622214659488702</v>
      </c>
      <c r="AA9" s="17">
        <v>0.83327920750601803</v>
      </c>
      <c r="AB9" s="17">
        <v>0.56762835093402098</v>
      </c>
      <c r="AC9" s="17">
        <v>0.39479600549389099</v>
      </c>
      <c r="AD9" s="17"/>
      <c r="AE9" s="17">
        <v>0.54850884296264801</v>
      </c>
      <c r="AF9" s="17">
        <v>0.52759130813493504</v>
      </c>
    </row>
    <row r="10" spans="2:32" x14ac:dyDescent="0.5">
      <c r="B10" s="18" t="s">
        <v>405</v>
      </c>
      <c r="C10" s="17">
        <v>0.35411146077060601</v>
      </c>
      <c r="D10" s="17">
        <v>0.40366350938770001</v>
      </c>
      <c r="E10" s="17">
        <v>0.319166684107141</v>
      </c>
      <c r="F10" s="17"/>
      <c r="G10" s="17">
        <v>0.26766476924180899</v>
      </c>
      <c r="H10" s="17">
        <v>0.414233163100033</v>
      </c>
      <c r="I10" s="17">
        <v>0.41857208582600802</v>
      </c>
      <c r="J10" s="17">
        <v>0.337178149343209</v>
      </c>
      <c r="K10" s="17">
        <v>0.31923714302286599</v>
      </c>
      <c r="L10" s="17">
        <v>0.35108736776181199</v>
      </c>
      <c r="M10" s="17"/>
      <c r="N10" s="17">
        <v>0.25293486579411301</v>
      </c>
      <c r="O10" s="17">
        <v>0.40178457728838801</v>
      </c>
      <c r="P10" s="17">
        <v>0.24582233191897601</v>
      </c>
      <c r="Q10" s="17">
        <v>0.43354162174579403</v>
      </c>
      <c r="R10" s="17">
        <v>0</v>
      </c>
      <c r="S10" s="17">
        <v>0.52627598760893501</v>
      </c>
      <c r="T10" s="17">
        <v>0.31745528394612899</v>
      </c>
      <c r="U10" s="17">
        <v>0</v>
      </c>
      <c r="V10" s="17">
        <v>0.39255745048725099</v>
      </c>
      <c r="W10" s="17">
        <v>0.40540515327614401</v>
      </c>
      <c r="X10" s="17">
        <v>0.20499597128205299</v>
      </c>
      <c r="Y10" s="17">
        <v>0</v>
      </c>
      <c r="Z10" s="17">
        <v>0.420621161054541</v>
      </c>
      <c r="AA10" s="17">
        <v>8.9208004230486596E-2</v>
      </c>
      <c r="AB10" s="17">
        <v>0.43237164906597902</v>
      </c>
      <c r="AC10" s="17">
        <v>0.60520399450610896</v>
      </c>
      <c r="AD10" s="17"/>
      <c r="AE10" s="17">
        <v>0.33944674806759101</v>
      </c>
      <c r="AF10" s="17">
        <v>0.36149346893369799</v>
      </c>
    </row>
    <row r="11" spans="2:32" x14ac:dyDescent="0.5">
      <c r="B11" s="18" t="s">
        <v>406</v>
      </c>
      <c r="C11" s="17">
        <v>8.2484034504626894E-2</v>
      </c>
      <c r="D11" s="17">
        <v>3.5696927978013701E-2</v>
      </c>
      <c r="E11" s="17">
        <v>0.115478936510317</v>
      </c>
      <c r="F11" s="17"/>
      <c r="G11" s="17">
        <v>8.6181477016352204E-2</v>
      </c>
      <c r="H11" s="17">
        <v>0.106943836628123</v>
      </c>
      <c r="I11" s="17">
        <v>5.9076170689594497E-2</v>
      </c>
      <c r="J11" s="17">
        <v>8.9745873519777794E-2</v>
      </c>
      <c r="K11" s="17">
        <v>5.4464454638255999E-2</v>
      </c>
      <c r="L11" s="17">
        <v>9.5409570468994398E-2</v>
      </c>
      <c r="M11" s="17"/>
      <c r="N11" s="17">
        <v>0.13120497718945201</v>
      </c>
      <c r="O11" s="17">
        <v>0.113612276809164</v>
      </c>
      <c r="P11" s="17">
        <v>4.0414314211440497E-2</v>
      </c>
      <c r="Q11" s="17">
        <v>0.11776723935519599</v>
      </c>
      <c r="R11" s="17">
        <v>0</v>
      </c>
      <c r="S11" s="17">
        <v>0</v>
      </c>
      <c r="T11" s="17">
        <v>0.174391604274515</v>
      </c>
      <c r="U11" s="17">
        <v>0</v>
      </c>
      <c r="V11" s="17">
        <v>4.2418143868014797E-2</v>
      </c>
      <c r="W11" s="17">
        <v>6.7703144236454293E-2</v>
      </c>
      <c r="X11" s="17">
        <v>0.12496945610537</v>
      </c>
      <c r="Y11" s="17">
        <v>0</v>
      </c>
      <c r="Z11" s="17">
        <v>5.6452597259062501E-2</v>
      </c>
      <c r="AA11" s="17">
        <v>7.7512788263495697E-2</v>
      </c>
      <c r="AB11" s="17">
        <v>0</v>
      </c>
      <c r="AC11" s="17">
        <v>0</v>
      </c>
      <c r="AD11" s="17"/>
      <c r="AE11" s="17">
        <v>8.9448985179020502E-2</v>
      </c>
      <c r="AF11" s="17">
        <v>7.89779772244633E-2</v>
      </c>
    </row>
    <row r="12" spans="2:32" x14ac:dyDescent="0.5">
      <c r="B12" s="18" t="s">
        <v>407</v>
      </c>
      <c r="C12" s="17">
        <v>1.9108117550164901E-2</v>
      </c>
      <c r="D12" s="17">
        <v>3.3670219216526603E-2</v>
      </c>
      <c r="E12" s="17">
        <v>8.8387259773989191E-3</v>
      </c>
      <c r="F12" s="17"/>
      <c r="G12" s="17">
        <v>2.3765056606925801E-2</v>
      </c>
      <c r="H12" s="17">
        <v>0</v>
      </c>
      <c r="I12" s="17">
        <v>1.9646566653064301E-2</v>
      </c>
      <c r="J12" s="17">
        <v>1.5814454491307299E-2</v>
      </c>
      <c r="K12" s="17">
        <v>3.3951278953414002E-2</v>
      </c>
      <c r="L12" s="17">
        <v>1.9849472861174298E-2</v>
      </c>
      <c r="M12" s="17"/>
      <c r="N12" s="17">
        <v>2.02716684781095E-2</v>
      </c>
      <c r="O12" s="17">
        <v>1.34709125222698E-2</v>
      </c>
      <c r="P12" s="17">
        <v>7.0253334858522101E-2</v>
      </c>
      <c r="Q12" s="17">
        <v>0</v>
      </c>
      <c r="R12" s="17">
        <v>0.34860289169700998</v>
      </c>
      <c r="S12" s="17">
        <v>0</v>
      </c>
      <c r="T12" s="17">
        <v>0</v>
      </c>
      <c r="U12" s="17">
        <v>0</v>
      </c>
      <c r="V12" s="17">
        <v>0</v>
      </c>
      <c r="W12" s="17">
        <v>3.34494184958289E-2</v>
      </c>
      <c r="X12" s="17">
        <v>0</v>
      </c>
      <c r="Y12" s="17">
        <v>0</v>
      </c>
      <c r="Z12" s="17">
        <v>0</v>
      </c>
      <c r="AA12" s="17">
        <v>0</v>
      </c>
      <c r="AB12" s="17">
        <v>0</v>
      </c>
      <c r="AC12" s="17">
        <v>0</v>
      </c>
      <c r="AD12" s="17"/>
      <c r="AE12" s="17">
        <v>1.3996808366683201E-2</v>
      </c>
      <c r="AF12" s="17">
        <v>2.1681078022059801E-2</v>
      </c>
    </row>
    <row r="13" spans="2:32" x14ac:dyDescent="0.5">
      <c r="B13" s="18" t="s">
        <v>408</v>
      </c>
      <c r="C13" s="19">
        <v>9.7011615959930603E-3</v>
      </c>
      <c r="D13" s="19">
        <v>4.9750952509186796E-3</v>
      </c>
      <c r="E13" s="19">
        <v>1.30340476730455E-2</v>
      </c>
      <c r="F13" s="19"/>
      <c r="G13" s="19">
        <v>0</v>
      </c>
      <c r="H13" s="19">
        <v>1.35890181328255E-2</v>
      </c>
      <c r="I13" s="19">
        <v>0</v>
      </c>
      <c r="J13" s="19">
        <v>3.3635634705843999E-2</v>
      </c>
      <c r="K13" s="19">
        <v>1.03579360072304E-2</v>
      </c>
      <c r="L13" s="19">
        <v>0</v>
      </c>
      <c r="M13" s="19"/>
      <c r="N13" s="19">
        <v>2.51190990699257E-2</v>
      </c>
      <c r="O13" s="19">
        <v>0</v>
      </c>
      <c r="P13" s="19">
        <v>3.3502704304031398E-2</v>
      </c>
      <c r="Q13" s="19">
        <v>0</v>
      </c>
      <c r="R13" s="19">
        <v>0</v>
      </c>
      <c r="S13" s="19">
        <v>0</v>
      </c>
      <c r="T13" s="19">
        <v>0</v>
      </c>
      <c r="U13" s="19">
        <v>0</v>
      </c>
      <c r="V13" s="19">
        <v>0</v>
      </c>
      <c r="W13" s="19">
        <v>1.0914759885112001E-2</v>
      </c>
      <c r="X13" s="19">
        <v>0</v>
      </c>
      <c r="Y13" s="19">
        <v>0</v>
      </c>
      <c r="Z13" s="19">
        <v>6.6704095091509694E-2</v>
      </c>
      <c r="AA13" s="19">
        <v>0</v>
      </c>
      <c r="AB13" s="19">
        <v>0</v>
      </c>
      <c r="AC13" s="19">
        <v>0</v>
      </c>
      <c r="AD13" s="19"/>
      <c r="AE13" s="19">
        <v>8.5986154240571596E-3</v>
      </c>
      <c r="AF13" s="19">
        <v>1.02561676848436E-2</v>
      </c>
    </row>
    <row r="14" spans="2:32" x14ac:dyDescent="0.5">
      <c r="B14" s="16" t="s">
        <v>545</v>
      </c>
    </row>
    <row r="15" spans="2:32" x14ac:dyDescent="0.5">
      <c r="B15" t="s">
        <v>58</v>
      </c>
    </row>
    <row r="16" spans="2:32" x14ac:dyDescent="0.5">
      <c r="B16" t="s">
        <v>59</v>
      </c>
    </row>
    <row r="18" spans="2:2" x14ac:dyDescent="0.5">
      <c r="B18"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AF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413</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155</v>
      </c>
      <c r="D7" s="10">
        <v>83</v>
      </c>
      <c r="E7" s="10">
        <v>71</v>
      </c>
      <c r="F7" s="10"/>
      <c r="G7" s="10">
        <v>13</v>
      </c>
      <c r="H7" s="10">
        <v>21</v>
      </c>
      <c r="I7" s="10">
        <v>16</v>
      </c>
      <c r="J7" s="10">
        <v>24</v>
      </c>
      <c r="K7" s="10">
        <v>32</v>
      </c>
      <c r="L7" s="10">
        <v>49</v>
      </c>
      <c r="M7" s="10"/>
      <c r="N7" s="10">
        <v>13</v>
      </c>
      <c r="O7" s="10">
        <v>33</v>
      </c>
      <c r="P7" s="10">
        <v>14</v>
      </c>
      <c r="Q7" s="10">
        <v>2</v>
      </c>
      <c r="R7" s="10" t="s">
        <v>370</v>
      </c>
      <c r="S7" s="10">
        <v>9</v>
      </c>
      <c r="T7" s="10">
        <v>12</v>
      </c>
      <c r="U7" s="10">
        <v>1</v>
      </c>
      <c r="V7" s="10">
        <v>5</v>
      </c>
      <c r="W7" s="10">
        <v>35</v>
      </c>
      <c r="X7" s="10">
        <v>5</v>
      </c>
      <c r="Y7" s="10">
        <v>2</v>
      </c>
      <c r="Z7" s="10">
        <v>8</v>
      </c>
      <c r="AA7" s="10">
        <v>2</v>
      </c>
      <c r="AB7" s="10">
        <v>8</v>
      </c>
      <c r="AC7" s="10">
        <v>6</v>
      </c>
      <c r="AD7" s="10"/>
      <c r="AE7" s="10">
        <v>37</v>
      </c>
      <c r="AF7" s="10">
        <v>118</v>
      </c>
    </row>
    <row r="8" spans="2:32" ht="30" customHeight="1" x14ac:dyDescent="0.5">
      <c r="B8" s="11" t="s">
        <v>20</v>
      </c>
      <c r="C8" s="11">
        <v>152</v>
      </c>
      <c r="D8" s="11">
        <v>81</v>
      </c>
      <c r="E8" s="11">
        <v>71</v>
      </c>
      <c r="F8" s="11"/>
      <c r="G8" s="11">
        <v>14</v>
      </c>
      <c r="H8" s="11">
        <v>25</v>
      </c>
      <c r="I8" s="11">
        <v>16</v>
      </c>
      <c r="J8" s="11">
        <v>23</v>
      </c>
      <c r="K8" s="11">
        <v>30</v>
      </c>
      <c r="L8" s="11">
        <v>45</v>
      </c>
      <c r="M8" s="11"/>
      <c r="N8" s="11">
        <v>13</v>
      </c>
      <c r="O8" s="11">
        <v>33</v>
      </c>
      <c r="P8" s="11">
        <v>12</v>
      </c>
      <c r="Q8" s="11">
        <v>2</v>
      </c>
      <c r="R8" s="11" t="s">
        <v>370</v>
      </c>
      <c r="S8" s="11">
        <v>8</v>
      </c>
      <c r="T8" s="11">
        <v>11</v>
      </c>
      <c r="U8" s="11">
        <v>1</v>
      </c>
      <c r="V8" s="11">
        <v>7</v>
      </c>
      <c r="W8" s="11">
        <v>36</v>
      </c>
      <c r="X8" s="11">
        <v>4</v>
      </c>
      <c r="Y8" s="11">
        <v>2</v>
      </c>
      <c r="Z8" s="11">
        <v>7</v>
      </c>
      <c r="AA8" s="11">
        <v>2</v>
      </c>
      <c r="AB8" s="11">
        <v>10</v>
      </c>
      <c r="AC8" s="11">
        <v>6</v>
      </c>
      <c r="AD8" s="11"/>
      <c r="AE8" s="11">
        <v>38</v>
      </c>
      <c r="AF8" s="11">
        <v>115</v>
      </c>
    </row>
    <row r="9" spans="2:32" x14ac:dyDescent="0.5">
      <c r="B9" s="18" t="s">
        <v>404</v>
      </c>
      <c r="C9" s="17">
        <v>0.49926561149290399</v>
      </c>
      <c r="D9" s="17">
        <v>0.481086164226947</v>
      </c>
      <c r="E9" s="17">
        <v>0.52705549918665595</v>
      </c>
      <c r="F9" s="17"/>
      <c r="G9" s="17">
        <v>0.369655387352123</v>
      </c>
      <c r="H9" s="17">
        <v>0.40618641063337602</v>
      </c>
      <c r="I9" s="17">
        <v>0.55472954469099001</v>
      </c>
      <c r="J9" s="17">
        <v>0.52508339132653103</v>
      </c>
      <c r="K9" s="17">
        <v>0.49442937443327301</v>
      </c>
      <c r="L9" s="17">
        <v>0.56081063972691203</v>
      </c>
      <c r="M9" s="17"/>
      <c r="N9" s="17">
        <v>0.76654603535189503</v>
      </c>
      <c r="O9" s="17">
        <v>0.35958016486468902</v>
      </c>
      <c r="P9" s="17">
        <v>0.65220261782284505</v>
      </c>
      <c r="Q9" s="17">
        <v>1</v>
      </c>
      <c r="R9" s="17" t="s">
        <v>371</v>
      </c>
      <c r="S9" s="17">
        <v>0.44398958606899902</v>
      </c>
      <c r="T9" s="17">
        <v>0.49068588396985902</v>
      </c>
      <c r="U9" s="17">
        <v>1</v>
      </c>
      <c r="V9" s="17">
        <v>0.38751050109285901</v>
      </c>
      <c r="W9" s="17">
        <v>0.50889022256094096</v>
      </c>
      <c r="X9" s="17">
        <v>0.35846050937388502</v>
      </c>
      <c r="Y9" s="17">
        <v>0.52433975308426795</v>
      </c>
      <c r="Z9" s="17">
        <v>0.630852223691453</v>
      </c>
      <c r="AA9" s="17">
        <v>0.46830060249463701</v>
      </c>
      <c r="AB9" s="17">
        <v>0.52146735248242804</v>
      </c>
      <c r="AC9" s="17">
        <v>0.17511191717963001</v>
      </c>
      <c r="AD9" s="17"/>
      <c r="AE9" s="17">
        <v>0.36839389898858299</v>
      </c>
      <c r="AF9" s="17">
        <v>0.54253502870000903</v>
      </c>
    </row>
    <row r="10" spans="2:32" x14ac:dyDescent="0.5">
      <c r="B10" s="18" t="s">
        <v>405</v>
      </c>
      <c r="C10" s="17">
        <v>0.37945637956790101</v>
      </c>
      <c r="D10" s="17">
        <v>0.43730109073385098</v>
      </c>
      <c r="E10" s="17">
        <v>0.30457518543691298</v>
      </c>
      <c r="F10" s="17"/>
      <c r="G10" s="17">
        <v>0.49057934021980099</v>
      </c>
      <c r="H10" s="17">
        <v>0.46791092380494398</v>
      </c>
      <c r="I10" s="17">
        <v>0.31977223728149501</v>
      </c>
      <c r="J10" s="17">
        <v>0.40132827947648902</v>
      </c>
      <c r="K10" s="17">
        <v>0.41178472149286599</v>
      </c>
      <c r="L10" s="17">
        <v>0.28462109125705898</v>
      </c>
      <c r="M10" s="17"/>
      <c r="N10" s="17">
        <v>0.154967248315274</v>
      </c>
      <c r="O10" s="17">
        <v>0.39709322450551299</v>
      </c>
      <c r="P10" s="17">
        <v>0.14735447493784301</v>
      </c>
      <c r="Q10" s="17">
        <v>0</v>
      </c>
      <c r="R10" s="17" t="s">
        <v>371</v>
      </c>
      <c r="S10" s="17">
        <v>0.55601041393100104</v>
      </c>
      <c r="T10" s="17">
        <v>0.42892420938047099</v>
      </c>
      <c r="U10" s="17">
        <v>0</v>
      </c>
      <c r="V10" s="17">
        <v>0.61248949890714099</v>
      </c>
      <c r="W10" s="17">
        <v>0.43825775488823998</v>
      </c>
      <c r="X10" s="17">
        <v>0.22524012256446499</v>
      </c>
      <c r="Y10" s="17">
        <v>0.475660246915732</v>
      </c>
      <c r="Z10" s="17">
        <v>0.12182928540049399</v>
      </c>
      <c r="AA10" s="17">
        <v>0.53169939750536399</v>
      </c>
      <c r="AB10" s="17">
        <v>0.47853264751757202</v>
      </c>
      <c r="AC10" s="17">
        <v>0.68132035430059801</v>
      </c>
      <c r="AD10" s="17"/>
      <c r="AE10" s="17">
        <v>0.50361153220682098</v>
      </c>
      <c r="AF10" s="17">
        <v>0.33840762277282399</v>
      </c>
    </row>
    <row r="11" spans="2:32" x14ac:dyDescent="0.5">
      <c r="B11" s="18" t="s">
        <v>406</v>
      </c>
      <c r="C11" s="17">
        <v>9.8042486102917104E-2</v>
      </c>
      <c r="D11" s="17">
        <v>6.1434218313462199E-2</v>
      </c>
      <c r="E11" s="17">
        <v>0.141310175800096</v>
      </c>
      <c r="F11" s="17"/>
      <c r="G11" s="17">
        <v>6.9034350404103897E-2</v>
      </c>
      <c r="H11" s="17">
        <v>0.12590266556168001</v>
      </c>
      <c r="I11" s="17">
        <v>0.12549821802751601</v>
      </c>
      <c r="J11" s="17">
        <v>7.3588329196979899E-2</v>
      </c>
      <c r="K11" s="17">
        <v>6.6900635665599298E-2</v>
      </c>
      <c r="L11" s="17">
        <v>0.11507404572311999</v>
      </c>
      <c r="M11" s="17"/>
      <c r="N11" s="17">
        <v>7.8486716332831594E-2</v>
      </c>
      <c r="O11" s="17">
        <v>0.21427186713599</v>
      </c>
      <c r="P11" s="17">
        <v>6.35577290408193E-2</v>
      </c>
      <c r="Q11" s="17">
        <v>0</v>
      </c>
      <c r="R11" s="17" t="s">
        <v>371</v>
      </c>
      <c r="S11" s="17">
        <v>0</v>
      </c>
      <c r="T11" s="17">
        <v>8.0389906649670106E-2</v>
      </c>
      <c r="U11" s="17">
        <v>0</v>
      </c>
      <c r="V11" s="17">
        <v>0</v>
      </c>
      <c r="W11" s="17">
        <v>5.2852022550819597E-2</v>
      </c>
      <c r="X11" s="17">
        <v>0.19660576693788001</v>
      </c>
      <c r="Y11" s="17">
        <v>0</v>
      </c>
      <c r="Z11" s="17">
        <v>0.247318490908054</v>
      </c>
      <c r="AA11" s="17">
        <v>0</v>
      </c>
      <c r="AB11" s="17">
        <v>0</v>
      </c>
      <c r="AC11" s="17">
        <v>0.14356772851977201</v>
      </c>
      <c r="AD11" s="17"/>
      <c r="AE11" s="17">
        <v>0.10606336329069201</v>
      </c>
      <c r="AF11" s="17">
        <v>9.5390586202139901E-2</v>
      </c>
    </row>
    <row r="12" spans="2:32" x14ac:dyDescent="0.5">
      <c r="B12" s="18" t="s">
        <v>407</v>
      </c>
      <c r="C12" s="17">
        <v>1.17710831306304E-2</v>
      </c>
      <c r="D12" s="17">
        <v>1.0277472669983001E-2</v>
      </c>
      <c r="E12" s="17">
        <v>1.36451095103385E-2</v>
      </c>
      <c r="F12" s="17"/>
      <c r="G12" s="17">
        <v>7.0730922023972298E-2</v>
      </c>
      <c r="H12" s="17">
        <v>0</v>
      </c>
      <c r="I12" s="17">
        <v>0</v>
      </c>
      <c r="J12" s="17">
        <v>0</v>
      </c>
      <c r="K12" s="17">
        <v>0</v>
      </c>
      <c r="L12" s="17">
        <v>1.8451316369051899E-2</v>
      </c>
      <c r="M12" s="17"/>
      <c r="N12" s="17">
        <v>0</v>
      </c>
      <c r="O12" s="17">
        <v>0</v>
      </c>
      <c r="P12" s="17">
        <v>6.9719345568784605E-2</v>
      </c>
      <c r="Q12" s="17">
        <v>0</v>
      </c>
      <c r="R12" s="17" t="s">
        <v>371</v>
      </c>
      <c r="S12" s="17">
        <v>0</v>
      </c>
      <c r="T12" s="17">
        <v>0</v>
      </c>
      <c r="U12" s="17">
        <v>0</v>
      </c>
      <c r="V12" s="17">
        <v>0</v>
      </c>
      <c r="W12" s="17">
        <v>0</v>
      </c>
      <c r="X12" s="17">
        <v>0.21969360112377001</v>
      </c>
      <c r="Y12" s="17">
        <v>0</v>
      </c>
      <c r="Z12" s="17">
        <v>0</v>
      </c>
      <c r="AA12" s="17">
        <v>0</v>
      </c>
      <c r="AB12" s="17">
        <v>0</v>
      </c>
      <c r="AC12" s="17">
        <v>0</v>
      </c>
      <c r="AD12" s="17"/>
      <c r="AE12" s="17">
        <v>2.19312055139044E-2</v>
      </c>
      <c r="AF12" s="17">
        <v>8.4118959857184608E-3</v>
      </c>
    </row>
    <row r="13" spans="2:32" x14ac:dyDescent="0.5">
      <c r="B13" s="18" t="s">
        <v>408</v>
      </c>
      <c r="C13" s="19">
        <v>1.14644397056474E-2</v>
      </c>
      <c r="D13" s="19">
        <v>9.9010540557561803E-3</v>
      </c>
      <c r="E13" s="19">
        <v>1.34140300659964E-2</v>
      </c>
      <c r="F13" s="19"/>
      <c r="G13" s="19">
        <v>0</v>
      </c>
      <c r="H13" s="19">
        <v>0</v>
      </c>
      <c r="I13" s="19">
        <v>0</v>
      </c>
      <c r="J13" s="19">
        <v>0</v>
      </c>
      <c r="K13" s="19">
        <v>2.6885268408262001E-2</v>
      </c>
      <c r="L13" s="19">
        <v>2.1042906923857199E-2</v>
      </c>
      <c r="M13" s="19"/>
      <c r="N13" s="19">
        <v>0</v>
      </c>
      <c r="O13" s="19">
        <v>2.9054743493807701E-2</v>
      </c>
      <c r="P13" s="19">
        <v>6.7165832629708502E-2</v>
      </c>
      <c r="Q13" s="19">
        <v>0</v>
      </c>
      <c r="R13" s="19" t="s">
        <v>371</v>
      </c>
      <c r="S13" s="19">
        <v>0</v>
      </c>
      <c r="T13" s="19">
        <v>0</v>
      </c>
      <c r="U13" s="19">
        <v>0</v>
      </c>
      <c r="V13" s="19">
        <v>0</v>
      </c>
      <c r="W13" s="19">
        <v>0</v>
      </c>
      <c r="X13" s="19">
        <v>0</v>
      </c>
      <c r="Y13" s="19">
        <v>0</v>
      </c>
      <c r="Z13" s="19">
        <v>0</v>
      </c>
      <c r="AA13" s="19">
        <v>0</v>
      </c>
      <c r="AB13" s="19">
        <v>0</v>
      </c>
      <c r="AC13" s="19">
        <v>0</v>
      </c>
      <c r="AD13" s="19"/>
      <c r="AE13" s="19">
        <v>0</v>
      </c>
      <c r="AF13" s="19">
        <v>1.52548663393095E-2</v>
      </c>
    </row>
    <row r="14" spans="2:32" x14ac:dyDescent="0.5">
      <c r="B14" s="16" t="s">
        <v>545</v>
      </c>
    </row>
    <row r="15" spans="2:32" x14ac:dyDescent="0.5">
      <c r="B15" t="s">
        <v>58</v>
      </c>
    </row>
    <row r="16" spans="2:32" x14ac:dyDescent="0.5">
      <c r="B16" t="s">
        <v>59</v>
      </c>
    </row>
    <row r="18" spans="2:2" x14ac:dyDescent="0.5">
      <c r="B18"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AF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414</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291</v>
      </c>
      <c r="D7" s="10">
        <v>160</v>
      </c>
      <c r="E7" s="10">
        <v>130</v>
      </c>
      <c r="F7" s="10"/>
      <c r="G7" s="10">
        <v>41</v>
      </c>
      <c r="H7" s="10">
        <v>58</v>
      </c>
      <c r="I7" s="10">
        <v>44</v>
      </c>
      <c r="J7" s="10">
        <v>52</v>
      </c>
      <c r="K7" s="10">
        <v>41</v>
      </c>
      <c r="L7" s="10">
        <v>55</v>
      </c>
      <c r="M7" s="10"/>
      <c r="N7" s="10">
        <v>35</v>
      </c>
      <c r="O7" s="10">
        <v>50</v>
      </c>
      <c r="P7" s="10">
        <v>10</v>
      </c>
      <c r="Q7" s="10">
        <v>13</v>
      </c>
      <c r="R7" s="10">
        <v>3</v>
      </c>
      <c r="S7" s="10">
        <v>7</v>
      </c>
      <c r="T7" s="10">
        <v>26</v>
      </c>
      <c r="U7" s="10">
        <v>5</v>
      </c>
      <c r="V7" s="10">
        <v>17</v>
      </c>
      <c r="W7" s="10">
        <v>62</v>
      </c>
      <c r="X7" s="10">
        <v>16</v>
      </c>
      <c r="Y7" s="10">
        <v>3</v>
      </c>
      <c r="Z7" s="10">
        <v>19</v>
      </c>
      <c r="AA7" s="10">
        <v>7</v>
      </c>
      <c r="AB7" s="10">
        <v>7</v>
      </c>
      <c r="AC7" s="10">
        <v>11</v>
      </c>
      <c r="AD7" s="10"/>
      <c r="AE7" s="10">
        <v>101</v>
      </c>
      <c r="AF7" s="10">
        <v>190</v>
      </c>
    </row>
    <row r="8" spans="2:32" ht="30" customHeight="1" x14ac:dyDescent="0.5">
      <c r="B8" s="11" t="s">
        <v>20</v>
      </c>
      <c r="C8" s="11">
        <v>296</v>
      </c>
      <c r="D8" s="11">
        <v>165</v>
      </c>
      <c r="E8" s="11">
        <v>130</v>
      </c>
      <c r="F8" s="11"/>
      <c r="G8" s="11">
        <v>44</v>
      </c>
      <c r="H8" s="11">
        <v>68</v>
      </c>
      <c r="I8" s="11">
        <v>45</v>
      </c>
      <c r="J8" s="11">
        <v>48</v>
      </c>
      <c r="K8" s="11">
        <v>40</v>
      </c>
      <c r="L8" s="11">
        <v>51</v>
      </c>
      <c r="M8" s="11"/>
      <c r="N8" s="11">
        <v>39</v>
      </c>
      <c r="O8" s="11">
        <v>50</v>
      </c>
      <c r="P8" s="11">
        <v>9</v>
      </c>
      <c r="Q8" s="11">
        <v>12</v>
      </c>
      <c r="R8" s="11">
        <v>2</v>
      </c>
      <c r="S8" s="11">
        <v>6</v>
      </c>
      <c r="T8" s="11">
        <v>24</v>
      </c>
      <c r="U8" s="11">
        <v>4</v>
      </c>
      <c r="V8" s="11">
        <v>23</v>
      </c>
      <c r="W8" s="11">
        <v>67</v>
      </c>
      <c r="X8" s="11">
        <v>16</v>
      </c>
      <c r="Y8" s="11">
        <v>3</v>
      </c>
      <c r="Z8" s="11">
        <v>16</v>
      </c>
      <c r="AA8" s="11">
        <v>7</v>
      </c>
      <c r="AB8" s="11">
        <v>9</v>
      </c>
      <c r="AC8" s="11">
        <v>10</v>
      </c>
      <c r="AD8" s="11"/>
      <c r="AE8" s="11">
        <v>108</v>
      </c>
      <c r="AF8" s="11">
        <v>188</v>
      </c>
    </row>
    <row r="9" spans="2:32" x14ac:dyDescent="0.5">
      <c r="B9" s="18" t="s">
        <v>404</v>
      </c>
      <c r="C9" s="17">
        <v>0.41004741920292898</v>
      </c>
      <c r="D9" s="17">
        <v>0.465239321901117</v>
      </c>
      <c r="E9" s="17">
        <v>0.335933600787097</v>
      </c>
      <c r="F9" s="17"/>
      <c r="G9" s="17">
        <v>0.28213256198620901</v>
      </c>
      <c r="H9" s="17">
        <v>0.40889459663253502</v>
      </c>
      <c r="I9" s="17">
        <v>0.487609090045938</v>
      </c>
      <c r="J9" s="17">
        <v>0.45383729591253202</v>
      </c>
      <c r="K9" s="17">
        <v>0.51836114010660095</v>
      </c>
      <c r="L9" s="17">
        <v>0.32700921059216098</v>
      </c>
      <c r="M9" s="17"/>
      <c r="N9" s="17">
        <v>0.455952969978761</v>
      </c>
      <c r="O9" s="17">
        <v>0.360143272551324</v>
      </c>
      <c r="P9" s="17">
        <v>0.48169334475104802</v>
      </c>
      <c r="Q9" s="17">
        <v>0.54263870256292301</v>
      </c>
      <c r="R9" s="17">
        <v>0.695758792933173</v>
      </c>
      <c r="S9" s="17">
        <v>0.409815563681317</v>
      </c>
      <c r="T9" s="17">
        <v>0.385436288959222</v>
      </c>
      <c r="U9" s="17">
        <v>0.62170023623525805</v>
      </c>
      <c r="V9" s="17">
        <v>0.44237204247841599</v>
      </c>
      <c r="W9" s="17">
        <v>0.41994723085055602</v>
      </c>
      <c r="X9" s="17">
        <v>0.21253672633894999</v>
      </c>
      <c r="Y9" s="17">
        <v>0.346539576516049</v>
      </c>
      <c r="Z9" s="17">
        <v>0.35442326613667002</v>
      </c>
      <c r="AA9" s="17">
        <v>0.43953808954416201</v>
      </c>
      <c r="AB9" s="17">
        <v>0.44538582946852701</v>
      </c>
      <c r="AC9" s="17">
        <v>0.37981626212463299</v>
      </c>
      <c r="AD9" s="17"/>
      <c r="AE9" s="17">
        <v>0.43585155150722998</v>
      </c>
      <c r="AF9" s="17">
        <v>0.39517776122269299</v>
      </c>
    </row>
    <row r="10" spans="2:32" x14ac:dyDescent="0.5">
      <c r="B10" s="18" t="s">
        <v>405</v>
      </c>
      <c r="C10" s="17">
        <v>0.37428411144152202</v>
      </c>
      <c r="D10" s="17">
        <v>0.34089014015048302</v>
      </c>
      <c r="E10" s="17">
        <v>0.419258194831515</v>
      </c>
      <c r="F10" s="17"/>
      <c r="G10" s="17">
        <v>0.45792670590489998</v>
      </c>
      <c r="H10" s="17">
        <v>0.42653231619821302</v>
      </c>
      <c r="I10" s="17">
        <v>0.26866797280307803</v>
      </c>
      <c r="J10" s="17">
        <v>0.293520182723985</v>
      </c>
      <c r="K10" s="17">
        <v>0.367062010364058</v>
      </c>
      <c r="L10" s="17">
        <v>0.40730797577502098</v>
      </c>
      <c r="M10" s="17"/>
      <c r="N10" s="17">
        <v>0.41667646478549097</v>
      </c>
      <c r="O10" s="17">
        <v>0.42610193976157801</v>
      </c>
      <c r="P10" s="17">
        <v>0.32273987892046702</v>
      </c>
      <c r="Q10" s="17">
        <v>0.16070599062751301</v>
      </c>
      <c r="R10" s="17">
        <v>0</v>
      </c>
      <c r="S10" s="17">
        <v>0.46328939421931398</v>
      </c>
      <c r="T10" s="17">
        <v>0.28035765073206798</v>
      </c>
      <c r="U10" s="17">
        <v>0.378299763764742</v>
      </c>
      <c r="V10" s="17">
        <v>0.49760133582323501</v>
      </c>
      <c r="W10" s="17">
        <v>0.38494863446042399</v>
      </c>
      <c r="X10" s="17">
        <v>0.354295181173236</v>
      </c>
      <c r="Y10" s="17">
        <v>0</v>
      </c>
      <c r="Z10" s="17">
        <v>0.32042231650372799</v>
      </c>
      <c r="AA10" s="17">
        <v>0.25533852532466</v>
      </c>
      <c r="AB10" s="17">
        <v>0.40247901462220198</v>
      </c>
      <c r="AC10" s="17">
        <v>0.43940500777524399</v>
      </c>
      <c r="AD10" s="17"/>
      <c r="AE10" s="17">
        <v>0.383646568286586</v>
      </c>
      <c r="AF10" s="17">
        <v>0.36888898598258102</v>
      </c>
    </row>
    <row r="11" spans="2:32" x14ac:dyDescent="0.5">
      <c r="B11" s="18" t="s">
        <v>406</v>
      </c>
      <c r="C11" s="17">
        <v>0.16289983960923099</v>
      </c>
      <c r="D11" s="17">
        <v>0.14372099478400599</v>
      </c>
      <c r="E11" s="17">
        <v>0.18833479733253999</v>
      </c>
      <c r="F11" s="17"/>
      <c r="G11" s="17">
        <v>0.188292717374864</v>
      </c>
      <c r="H11" s="17">
        <v>0.12830949345531201</v>
      </c>
      <c r="I11" s="17">
        <v>0.19903031392265499</v>
      </c>
      <c r="J11" s="17">
        <v>0.25264252136348297</v>
      </c>
      <c r="K11" s="17">
        <v>9.1861734108704102E-2</v>
      </c>
      <c r="L11" s="17">
        <v>0.126672187272417</v>
      </c>
      <c r="M11" s="17"/>
      <c r="N11" s="17">
        <v>7.8217479962077605E-2</v>
      </c>
      <c r="O11" s="17">
        <v>0.118360498202751</v>
      </c>
      <c r="P11" s="17">
        <v>0.19556677632848499</v>
      </c>
      <c r="Q11" s="17">
        <v>0.231231266439966</v>
      </c>
      <c r="R11" s="17">
        <v>0.304241207066827</v>
      </c>
      <c r="S11" s="17">
        <v>0.126895042099369</v>
      </c>
      <c r="T11" s="17">
        <v>0.297010187138816</v>
      </c>
      <c r="U11" s="17">
        <v>0</v>
      </c>
      <c r="V11" s="17">
        <v>6.0026621698348999E-2</v>
      </c>
      <c r="W11" s="17">
        <v>0.14822901243561501</v>
      </c>
      <c r="X11" s="17">
        <v>0.43316809248781402</v>
      </c>
      <c r="Y11" s="17">
        <v>0.65346042348395095</v>
      </c>
      <c r="Z11" s="17">
        <v>0.155452773489722</v>
      </c>
      <c r="AA11" s="17">
        <v>0.30512338513117798</v>
      </c>
      <c r="AB11" s="17">
        <v>0</v>
      </c>
      <c r="AC11" s="17">
        <v>0.18077873010012299</v>
      </c>
      <c r="AD11" s="17"/>
      <c r="AE11" s="17">
        <v>0.14008478096239599</v>
      </c>
      <c r="AF11" s="17">
        <v>0.17604704079688399</v>
      </c>
    </row>
    <row r="12" spans="2:32" x14ac:dyDescent="0.5">
      <c r="B12" s="18" t="s">
        <v>407</v>
      </c>
      <c r="C12" s="17">
        <v>4.3572376252006398E-2</v>
      </c>
      <c r="D12" s="17">
        <v>4.5333046523894097E-2</v>
      </c>
      <c r="E12" s="17">
        <v>4.1680984290097402E-2</v>
      </c>
      <c r="F12" s="17"/>
      <c r="G12" s="17">
        <v>7.1648014734026405E-2</v>
      </c>
      <c r="H12" s="17">
        <v>3.6263593713939897E-2</v>
      </c>
      <c r="I12" s="17">
        <v>4.46926232283298E-2</v>
      </c>
      <c r="J12" s="17">
        <v>0</v>
      </c>
      <c r="K12" s="17">
        <v>0</v>
      </c>
      <c r="L12" s="17">
        <v>0.10343188327946599</v>
      </c>
      <c r="M12" s="17"/>
      <c r="N12" s="17">
        <v>4.91530852736701E-2</v>
      </c>
      <c r="O12" s="17">
        <v>9.5394289484347194E-2</v>
      </c>
      <c r="P12" s="17">
        <v>0</v>
      </c>
      <c r="Q12" s="17">
        <v>0</v>
      </c>
      <c r="R12" s="17">
        <v>0</v>
      </c>
      <c r="S12" s="17">
        <v>0</v>
      </c>
      <c r="T12" s="17">
        <v>0</v>
      </c>
      <c r="U12" s="17">
        <v>0</v>
      </c>
      <c r="V12" s="17">
        <v>0</v>
      </c>
      <c r="W12" s="17">
        <v>3.1530202088759202E-2</v>
      </c>
      <c r="X12" s="17">
        <v>0</v>
      </c>
      <c r="Y12" s="17">
        <v>0</v>
      </c>
      <c r="Z12" s="17">
        <v>0.16970164386987899</v>
      </c>
      <c r="AA12" s="17">
        <v>0</v>
      </c>
      <c r="AB12" s="17">
        <v>0.15213515590927101</v>
      </c>
      <c r="AC12" s="17">
        <v>0</v>
      </c>
      <c r="AD12" s="17"/>
      <c r="AE12" s="17">
        <v>4.0417099243787301E-2</v>
      </c>
      <c r="AF12" s="17">
        <v>4.5390607897691303E-2</v>
      </c>
    </row>
    <row r="13" spans="2:32" x14ac:dyDescent="0.5">
      <c r="B13" s="18" t="s">
        <v>408</v>
      </c>
      <c r="C13" s="19">
        <v>9.1962534943116191E-3</v>
      </c>
      <c r="D13" s="19">
        <v>4.8164966404991398E-3</v>
      </c>
      <c r="E13" s="19">
        <v>1.47924227587511E-2</v>
      </c>
      <c r="F13" s="19"/>
      <c r="G13" s="19">
        <v>0</v>
      </c>
      <c r="H13" s="19">
        <v>0</v>
      </c>
      <c r="I13" s="19">
        <v>0</v>
      </c>
      <c r="J13" s="19">
        <v>0</v>
      </c>
      <c r="K13" s="19">
        <v>2.2715115420637401E-2</v>
      </c>
      <c r="L13" s="19">
        <v>3.5578743080935803E-2</v>
      </c>
      <c r="M13" s="19"/>
      <c r="N13" s="19">
        <v>0</v>
      </c>
      <c r="O13" s="19">
        <v>0</v>
      </c>
      <c r="P13" s="19">
        <v>0</v>
      </c>
      <c r="Q13" s="19">
        <v>6.5424040369597397E-2</v>
      </c>
      <c r="R13" s="19">
        <v>0</v>
      </c>
      <c r="S13" s="19">
        <v>0</v>
      </c>
      <c r="T13" s="19">
        <v>3.7195873169893499E-2</v>
      </c>
      <c r="U13" s="19">
        <v>0</v>
      </c>
      <c r="V13" s="19">
        <v>0</v>
      </c>
      <c r="W13" s="19">
        <v>1.53449201646452E-2</v>
      </c>
      <c r="X13" s="19">
        <v>0</v>
      </c>
      <c r="Y13" s="19">
        <v>0</v>
      </c>
      <c r="Z13" s="19">
        <v>0</v>
      </c>
      <c r="AA13" s="19">
        <v>0</v>
      </c>
      <c r="AB13" s="19">
        <v>0</v>
      </c>
      <c r="AC13" s="19">
        <v>0</v>
      </c>
      <c r="AD13" s="19"/>
      <c r="AE13" s="19">
        <v>0</v>
      </c>
      <c r="AF13" s="19">
        <v>1.44956041001512E-2</v>
      </c>
    </row>
    <row r="14" spans="2:32" x14ac:dyDescent="0.5">
      <c r="B14" s="16" t="s">
        <v>545</v>
      </c>
    </row>
    <row r="15" spans="2:32" x14ac:dyDescent="0.5">
      <c r="B15" t="s">
        <v>58</v>
      </c>
    </row>
    <row r="16" spans="2:32" x14ac:dyDescent="0.5">
      <c r="B16" t="s">
        <v>59</v>
      </c>
    </row>
    <row r="18" spans="2:2" x14ac:dyDescent="0.5">
      <c r="B18"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AF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415</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53</v>
      </c>
      <c r="D7" s="10">
        <v>27</v>
      </c>
      <c r="E7" s="10">
        <v>26</v>
      </c>
      <c r="F7" s="10"/>
      <c r="G7" s="10">
        <v>8</v>
      </c>
      <c r="H7" s="10">
        <v>9</v>
      </c>
      <c r="I7" s="10">
        <v>11</v>
      </c>
      <c r="J7" s="10">
        <v>8</v>
      </c>
      <c r="K7" s="10">
        <v>6</v>
      </c>
      <c r="L7" s="10">
        <v>11</v>
      </c>
      <c r="M7" s="10"/>
      <c r="N7" s="10">
        <v>5</v>
      </c>
      <c r="O7" s="10">
        <v>12</v>
      </c>
      <c r="P7" s="10">
        <v>4</v>
      </c>
      <c r="Q7" s="10">
        <v>2</v>
      </c>
      <c r="R7" s="10" t="s">
        <v>370</v>
      </c>
      <c r="S7" s="10">
        <v>2</v>
      </c>
      <c r="T7" s="10">
        <v>6</v>
      </c>
      <c r="U7" s="10" t="s">
        <v>370</v>
      </c>
      <c r="V7" s="10">
        <v>3</v>
      </c>
      <c r="W7" s="10">
        <v>10</v>
      </c>
      <c r="X7" s="10">
        <v>4</v>
      </c>
      <c r="Y7" s="10">
        <v>1</v>
      </c>
      <c r="Z7" s="10">
        <v>2</v>
      </c>
      <c r="AA7" s="10" t="s">
        <v>370</v>
      </c>
      <c r="AB7" s="10" t="s">
        <v>370</v>
      </c>
      <c r="AC7" s="10">
        <v>2</v>
      </c>
      <c r="AD7" s="10"/>
      <c r="AE7" s="10">
        <v>24</v>
      </c>
      <c r="AF7" s="10">
        <v>29</v>
      </c>
    </row>
    <row r="8" spans="2:32" ht="30" customHeight="1" x14ac:dyDescent="0.5">
      <c r="B8" s="11" t="s">
        <v>20</v>
      </c>
      <c r="C8" s="11">
        <v>54</v>
      </c>
      <c r="D8" s="11">
        <v>28</v>
      </c>
      <c r="E8" s="11">
        <v>26</v>
      </c>
      <c r="F8" s="11"/>
      <c r="G8" s="11">
        <v>9</v>
      </c>
      <c r="H8" s="11">
        <v>10</v>
      </c>
      <c r="I8" s="11">
        <v>11</v>
      </c>
      <c r="J8" s="11">
        <v>8</v>
      </c>
      <c r="K8" s="11">
        <v>5</v>
      </c>
      <c r="L8" s="11">
        <v>11</v>
      </c>
      <c r="M8" s="11"/>
      <c r="N8" s="11">
        <v>6</v>
      </c>
      <c r="O8" s="11">
        <v>12</v>
      </c>
      <c r="P8" s="11">
        <v>4</v>
      </c>
      <c r="Q8" s="11">
        <v>2</v>
      </c>
      <c r="R8" s="11" t="s">
        <v>370</v>
      </c>
      <c r="S8" s="11">
        <v>2</v>
      </c>
      <c r="T8" s="11">
        <v>6</v>
      </c>
      <c r="U8" s="11" t="s">
        <v>370</v>
      </c>
      <c r="V8" s="11">
        <v>4</v>
      </c>
      <c r="W8" s="11">
        <v>11</v>
      </c>
      <c r="X8" s="11">
        <v>4</v>
      </c>
      <c r="Y8" s="11">
        <v>1</v>
      </c>
      <c r="Z8" s="11">
        <v>2</v>
      </c>
      <c r="AA8" s="11" t="s">
        <v>370</v>
      </c>
      <c r="AB8" s="11" t="s">
        <v>370</v>
      </c>
      <c r="AC8" s="11">
        <v>2</v>
      </c>
      <c r="AD8" s="11"/>
      <c r="AE8" s="11">
        <v>25</v>
      </c>
      <c r="AF8" s="11">
        <v>29</v>
      </c>
    </row>
    <row r="9" spans="2:32" x14ac:dyDescent="0.5">
      <c r="B9" s="18" t="s">
        <v>404</v>
      </c>
      <c r="C9" s="17">
        <v>0.398837042307298</v>
      </c>
      <c r="D9" s="17">
        <v>0.246939492926222</v>
      </c>
      <c r="E9" s="17">
        <v>0.55912402572595699</v>
      </c>
      <c r="F9" s="17"/>
      <c r="G9" s="17">
        <v>0.21698578226447199</v>
      </c>
      <c r="H9" s="17">
        <v>0.31295249988619001</v>
      </c>
      <c r="I9" s="17">
        <v>0.28796824840870799</v>
      </c>
      <c r="J9" s="17">
        <v>0.74237806042839505</v>
      </c>
      <c r="K9" s="17">
        <v>0.499404277804679</v>
      </c>
      <c r="L9" s="17">
        <v>0.45568672767666801</v>
      </c>
      <c r="M9" s="17"/>
      <c r="N9" s="17">
        <v>0.57997350805453696</v>
      </c>
      <c r="O9" s="17">
        <v>8.6082376584029702E-2</v>
      </c>
      <c r="P9" s="17">
        <v>0.21391795573056399</v>
      </c>
      <c r="Q9" s="17">
        <v>1</v>
      </c>
      <c r="R9" s="17" t="s">
        <v>371</v>
      </c>
      <c r="S9" s="17">
        <v>0.49889396018069398</v>
      </c>
      <c r="T9" s="17">
        <v>0.669396033427475</v>
      </c>
      <c r="U9" s="17" t="s">
        <v>371</v>
      </c>
      <c r="V9" s="17">
        <v>0.34456350905136301</v>
      </c>
      <c r="W9" s="17">
        <v>0.18161040152161201</v>
      </c>
      <c r="X9" s="17">
        <v>1</v>
      </c>
      <c r="Y9" s="17">
        <v>1</v>
      </c>
      <c r="Z9" s="17">
        <v>0.54604005751044005</v>
      </c>
      <c r="AA9" s="17" t="s">
        <v>371</v>
      </c>
      <c r="AB9" s="17" t="s">
        <v>371</v>
      </c>
      <c r="AC9" s="17">
        <v>0.43381801638614298</v>
      </c>
      <c r="AD9" s="17"/>
      <c r="AE9" s="17">
        <v>0.28391546048861999</v>
      </c>
      <c r="AF9" s="17">
        <v>0.49819092651945301</v>
      </c>
    </row>
    <row r="10" spans="2:32" x14ac:dyDescent="0.5">
      <c r="B10" s="18" t="s">
        <v>405</v>
      </c>
      <c r="C10" s="17">
        <v>0.374613466820018</v>
      </c>
      <c r="D10" s="17">
        <v>0.49939475923983301</v>
      </c>
      <c r="E10" s="17">
        <v>0.24294039486757901</v>
      </c>
      <c r="F10" s="17"/>
      <c r="G10" s="17">
        <v>0.51469858994874496</v>
      </c>
      <c r="H10" s="17">
        <v>0.374321793011687</v>
      </c>
      <c r="I10" s="17">
        <v>0.44982814512744801</v>
      </c>
      <c r="J10" s="17">
        <v>0.25762193957160501</v>
      </c>
      <c r="K10" s="17">
        <v>0.500595722195321</v>
      </c>
      <c r="L10" s="17">
        <v>0.19539243371470799</v>
      </c>
      <c r="M10" s="17"/>
      <c r="N10" s="17">
        <v>0.18914672779181299</v>
      </c>
      <c r="O10" s="17">
        <v>0.57527166549198905</v>
      </c>
      <c r="P10" s="17">
        <v>0.55142577029576101</v>
      </c>
      <c r="Q10" s="17">
        <v>0</v>
      </c>
      <c r="R10" s="17" t="s">
        <v>371</v>
      </c>
      <c r="S10" s="17">
        <v>0</v>
      </c>
      <c r="T10" s="17">
        <v>0.157294960710157</v>
      </c>
      <c r="U10" s="17" t="s">
        <v>371</v>
      </c>
      <c r="V10" s="17">
        <v>0.36095911765366701</v>
      </c>
      <c r="W10" s="17">
        <v>0.61582071855740195</v>
      </c>
      <c r="X10" s="17">
        <v>0</v>
      </c>
      <c r="Y10" s="17">
        <v>0</v>
      </c>
      <c r="Z10" s="17">
        <v>0</v>
      </c>
      <c r="AA10" s="17" t="s">
        <v>371</v>
      </c>
      <c r="AB10" s="17" t="s">
        <v>371</v>
      </c>
      <c r="AC10" s="17">
        <v>0.56618198361385697</v>
      </c>
      <c r="AD10" s="17"/>
      <c r="AE10" s="17">
        <v>0.38642249302425402</v>
      </c>
      <c r="AF10" s="17">
        <v>0.36440413447715903</v>
      </c>
    </row>
    <row r="11" spans="2:32" x14ac:dyDescent="0.5">
      <c r="B11" s="18" t="s">
        <v>406</v>
      </c>
      <c r="C11" s="17">
        <v>0.208049432128637</v>
      </c>
      <c r="D11" s="17">
        <v>0.217633924958516</v>
      </c>
      <c r="E11" s="17">
        <v>0.197935579406465</v>
      </c>
      <c r="F11" s="17"/>
      <c r="G11" s="17">
        <v>0.26831562778678197</v>
      </c>
      <c r="H11" s="17">
        <v>0.312725707102122</v>
      </c>
      <c r="I11" s="17">
        <v>0.174712375914928</v>
      </c>
      <c r="J11" s="17">
        <v>0</v>
      </c>
      <c r="K11" s="17">
        <v>0</v>
      </c>
      <c r="L11" s="17">
        <v>0.348920838608624</v>
      </c>
      <c r="M11" s="17"/>
      <c r="N11" s="17">
        <v>0.23087976415365</v>
      </c>
      <c r="O11" s="17">
        <v>0.338645957923981</v>
      </c>
      <c r="P11" s="17">
        <v>0.234656273973676</v>
      </c>
      <c r="Q11" s="17">
        <v>0</v>
      </c>
      <c r="R11" s="17" t="s">
        <v>371</v>
      </c>
      <c r="S11" s="17">
        <v>0.50110603981930602</v>
      </c>
      <c r="T11" s="17">
        <v>0</v>
      </c>
      <c r="U11" s="17" t="s">
        <v>371</v>
      </c>
      <c r="V11" s="17">
        <v>0.29447737329496998</v>
      </c>
      <c r="W11" s="17">
        <v>0.20256887992098599</v>
      </c>
      <c r="X11" s="17">
        <v>0</v>
      </c>
      <c r="Y11" s="17">
        <v>0</v>
      </c>
      <c r="Z11" s="17">
        <v>0.45395994248956001</v>
      </c>
      <c r="AA11" s="17" t="s">
        <v>371</v>
      </c>
      <c r="AB11" s="17" t="s">
        <v>371</v>
      </c>
      <c r="AC11" s="17">
        <v>0</v>
      </c>
      <c r="AD11" s="17"/>
      <c r="AE11" s="17">
        <v>0.28976316643414601</v>
      </c>
      <c r="AF11" s="17">
        <v>0.13740493900338799</v>
      </c>
    </row>
    <row r="12" spans="2:32" x14ac:dyDescent="0.5">
      <c r="B12" s="18" t="s">
        <v>407</v>
      </c>
      <c r="C12" s="17">
        <v>1.8500058744046699E-2</v>
      </c>
      <c r="D12" s="17">
        <v>3.6031822875428603E-2</v>
      </c>
      <c r="E12" s="17">
        <v>0</v>
      </c>
      <c r="F12" s="17"/>
      <c r="G12" s="17">
        <v>0</v>
      </c>
      <c r="H12" s="17">
        <v>0</v>
      </c>
      <c r="I12" s="17">
        <v>8.7491230548915902E-2</v>
      </c>
      <c r="J12" s="17">
        <v>0</v>
      </c>
      <c r="K12" s="17">
        <v>0</v>
      </c>
      <c r="L12" s="17">
        <v>0</v>
      </c>
      <c r="M12" s="17"/>
      <c r="N12" s="17">
        <v>0</v>
      </c>
      <c r="O12" s="17">
        <v>0</v>
      </c>
      <c r="P12" s="17">
        <v>0</v>
      </c>
      <c r="Q12" s="17">
        <v>0</v>
      </c>
      <c r="R12" s="17" t="s">
        <v>371</v>
      </c>
      <c r="S12" s="17">
        <v>0</v>
      </c>
      <c r="T12" s="17">
        <v>0.173309005862368</v>
      </c>
      <c r="U12" s="17" t="s">
        <v>371</v>
      </c>
      <c r="V12" s="17">
        <v>0</v>
      </c>
      <c r="W12" s="17">
        <v>0</v>
      </c>
      <c r="X12" s="17">
        <v>0</v>
      </c>
      <c r="Y12" s="17">
        <v>0</v>
      </c>
      <c r="Z12" s="17">
        <v>0</v>
      </c>
      <c r="AA12" s="17" t="s">
        <v>371</v>
      </c>
      <c r="AB12" s="17" t="s">
        <v>371</v>
      </c>
      <c r="AC12" s="17">
        <v>0</v>
      </c>
      <c r="AD12" s="17"/>
      <c r="AE12" s="17">
        <v>3.9898880052979799E-2</v>
      </c>
      <c r="AF12" s="17">
        <v>0</v>
      </c>
    </row>
    <row r="13" spans="2:32" x14ac:dyDescent="0.5">
      <c r="B13" s="18" t="s">
        <v>408</v>
      </c>
      <c r="C13" s="19">
        <v>0</v>
      </c>
      <c r="D13" s="19">
        <v>0</v>
      </c>
      <c r="E13" s="19">
        <v>0</v>
      </c>
      <c r="F13" s="19"/>
      <c r="G13" s="19">
        <v>0</v>
      </c>
      <c r="H13" s="19">
        <v>0</v>
      </c>
      <c r="I13" s="19">
        <v>0</v>
      </c>
      <c r="J13" s="19">
        <v>0</v>
      </c>
      <c r="K13" s="19">
        <v>0</v>
      </c>
      <c r="L13" s="19">
        <v>0</v>
      </c>
      <c r="M13" s="19"/>
      <c r="N13" s="19">
        <v>0</v>
      </c>
      <c r="O13" s="19">
        <v>0</v>
      </c>
      <c r="P13" s="19">
        <v>0</v>
      </c>
      <c r="Q13" s="19">
        <v>0</v>
      </c>
      <c r="R13" s="19" t="s">
        <v>371</v>
      </c>
      <c r="S13" s="19">
        <v>0</v>
      </c>
      <c r="T13" s="19">
        <v>0</v>
      </c>
      <c r="U13" s="19" t="s">
        <v>371</v>
      </c>
      <c r="V13" s="19">
        <v>0</v>
      </c>
      <c r="W13" s="19">
        <v>0</v>
      </c>
      <c r="X13" s="19">
        <v>0</v>
      </c>
      <c r="Y13" s="19">
        <v>0</v>
      </c>
      <c r="Z13" s="19">
        <v>0</v>
      </c>
      <c r="AA13" s="19" t="s">
        <v>371</v>
      </c>
      <c r="AB13" s="19" t="s">
        <v>371</v>
      </c>
      <c r="AC13" s="19">
        <v>0</v>
      </c>
      <c r="AD13" s="19"/>
      <c r="AE13" s="19">
        <v>0</v>
      </c>
      <c r="AF13" s="19">
        <v>0</v>
      </c>
    </row>
    <row r="14" spans="2:32" x14ac:dyDescent="0.5">
      <c r="B14" s="16" t="s">
        <v>545</v>
      </c>
    </row>
    <row r="15" spans="2:32" x14ac:dyDescent="0.5">
      <c r="B15" t="s">
        <v>58</v>
      </c>
    </row>
    <row r="16" spans="2:32" x14ac:dyDescent="0.5">
      <c r="B16" t="s">
        <v>59</v>
      </c>
    </row>
    <row r="18" spans="2:2" x14ac:dyDescent="0.5">
      <c r="B18"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AF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416</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199</v>
      </c>
      <c r="D7" s="10">
        <v>113</v>
      </c>
      <c r="E7" s="10">
        <v>86</v>
      </c>
      <c r="F7" s="10"/>
      <c r="G7" s="10">
        <v>15</v>
      </c>
      <c r="H7" s="10">
        <v>20</v>
      </c>
      <c r="I7" s="10">
        <v>28</v>
      </c>
      <c r="J7" s="10">
        <v>34</v>
      </c>
      <c r="K7" s="10">
        <v>50</v>
      </c>
      <c r="L7" s="10">
        <v>52</v>
      </c>
      <c r="M7" s="10"/>
      <c r="N7" s="10">
        <v>24</v>
      </c>
      <c r="O7" s="10">
        <v>30</v>
      </c>
      <c r="P7" s="10">
        <v>12</v>
      </c>
      <c r="Q7" s="10">
        <v>6</v>
      </c>
      <c r="R7" s="10">
        <v>1</v>
      </c>
      <c r="S7" s="10">
        <v>12</v>
      </c>
      <c r="T7" s="10">
        <v>23</v>
      </c>
      <c r="U7" s="10" t="s">
        <v>370</v>
      </c>
      <c r="V7" s="10">
        <v>20</v>
      </c>
      <c r="W7" s="10">
        <v>42</v>
      </c>
      <c r="X7" s="10">
        <v>7</v>
      </c>
      <c r="Y7" s="10">
        <v>3</v>
      </c>
      <c r="Z7" s="10">
        <v>10</v>
      </c>
      <c r="AA7" s="10">
        <v>4</v>
      </c>
      <c r="AB7" s="10">
        <v>3</v>
      </c>
      <c r="AC7" s="10">
        <v>2</v>
      </c>
      <c r="AD7" s="10"/>
      <c r="AE7" s="10">
        <v>73</v>
      </c>
      <c r="AF7" s="10">
        <v>126</v>
      </c>
    </row>
    <row r="8" spans="2:32" ht="30" customHeight="1" x14ac:dyDescent="0.5">
      <c r="B8" s="11" t="s">
        <v>20</v>
      </c>
      <c r="C8" s="11">
        <v>200</v>
      </c>
      <c r="D8" s="11">
        <v>113</v>
      </c>
      <c r="E8" s="11">
        <v>87</v>
      </c>
      <c r="F8" s="11"/>
      <c r="G8" s="11">
        <v>17</v>
      </c>
      <c r="H8" s="11">
        <v>25</v>
      </c>
      <c r="I8" s="11">
        <v>28</v>
      </c>
      <c r="J8" s="11">
        <v>32</v>
      </c>
      <c r="K8" s="11">
        <v>48</v>
      </c>
      <c r="L8" s="11">
        <v>49</v>
      </c>
      <c r="M8" s="11"/>
      <c r="N8" s="11">
        <v>26</v>
      </c>
      <c r="O8" s="11">
        <v>28</v>
      </c>
      <c r="P8" s="11">
        <v>10</v>
      </c>
      <c r="Q8" s="11">
        <v>6</v>
      </c>
      <c r="R8" s="11">
        <v>1</v>
      </c>
      <c r="S8" s="11">
        <v>10</v>
      </c>
      <c r="T8" s="11">
        <v>22</v>
      </c>
      <c r="U8" s="11" t="s">
        <v>370</v>
      </c>
      <c r="V8" s="11">
        <v>26</v>
      </c>
      <c r="W8" s="11">
        <v>45</v>
      </c>
      <c r="X8" s="11">
        <v>6</v>
      </c>
      <c r="Y8" s="11">
        <v>3</v>
      </c>
      <c r="Z8" s="11">
        <v>8</v>
      </c>
      <c r="AA8" s="11">
        <v>3</v>
      </c>
      <c r="AB8" s="11">
        <v>4</v>
      </c>
      <c r="AC8" s="11">
        <v>2</v>
      </c>
      <c r="AD8" s="11"/>
      <c r="AE8" s="11">
        <v>78</v>
      </c>
      <c r="AF8" s="11">
        <v>122</v>
      </c>
    </row>
    <row r="9" spans="2:32" x14ac:dyDescent="0.5">
      <c r="B9" s="18" t="s">
        <v>404</v>
      </c>
      <c r="C9" s="17">
        <v>0.43890582795163202</v>
      </c>
      <c r="D9" s="17">
        <v>0.400890068981888</v>
      </c>
      <c r="E9" s="17">
        <v>0.48833896260076098</v>
      </c>
      <c r="F9" s="17"/>
      <c r="G9" s="17">
        <v>0.39723632207944498</v>
      </c>
      <c r="H9" s="17">
        <v>0.37372857715762198</v>
      </c>
      <c r="I9" s="17">
        <v>0.43217430543031499</v>
      </c>
      <c r="J9" s="17">
        <v>0.47758127603195699</v>
      </c>
      <c r="K9" s="17">
        <v>0.48938114144679401</v>
      </c>
      <c r="L9" s="17">
        <v>0.41576303052165697</v>
      </c>
      <c r="M9" s="17"/>
      <c r="N9" s="17">
        <v>0.69628597533603498</v>
      </c>
      <c r="O9" s="17">
        <v>0.41999493095797702</v>
      </c>
      <c r="P9" s="17">
        <v>0.260247782034639</v>
      </c>
      <c r="Q9" s="17">
        <v>0.48887607602824201</v>
      </c>
      <c r="R9" s="17">
        <v>1</v>
      </c>
      <c r="S9" s="17">
        <v>0.161103479898138</v>
      </c>
      <c r="T9" s="17">
        <v>0.48605797849723298</v>
      </c>
      <c r="U9" s="17" t="s">
        <v>371</v>
      </c>
      <c r="V9" s="17">
        <v>0.247594857874671</v>
      </c>
      <c r="W9" s="17">
        <v>0.46561966331566601</v>
      </c>
      <c r="X9" s="17">
        <v>0.41972754504792198</v>
      </c>
      <c r="Y9" s="17">
        <v>1</v>
      </c>
      <c r="Z9" s="17">
        <v>0.60532970287764898</v>
      </c>
      <c r="AA9" s="17">
        <v>0.50486594424323294</v>
      </c>
      <c r="AB9" s="17">
        <v>0</v>
      </c>
      <c r="AC9" s="17">
        <v>0</v>
      </c>
      <c r="AD9" s="17"/>
      <c r="AE9" s="17">
        <v>0.39843263593297501</v>
      </c>
      <c r="AF9" s="17">
        <v>0.46471072040084299</v>
      </c>
    </row>
    <row r="10" spans="2:32" x14ac:dyDescent="0.5">
      <c r="B10" s="18" t="s">
        <v>405</v>
      </c>
      <c r="C10" s="17">
        <v>0.33696102802664502</v>
      </c>
      <c r="D10" s="17">
        <v>0.362774239552619</v>
      </c>
      <c r="E10" s="17">
        <v>0.30339526488863999</v>
      </c>
      <c r="F10" s="17"/>
      <c r="G10" s="17">
        <v>0.42715507623236498</v>
      </c>
      <c r="H10" s="17">
        <v>0.37336748420367599</v>
      </c>
      <c r="I10" s="17">
        <v>0.31971965700480198</v>
      </c>
      <c r="J10" s="17">
        <v>0.31629069002286198</v>
      </c>
      <c r="K10" s="17">
        <v>0.26232002886614297</v>
      </c>
      <c r="L10" s="17">
        <v>0.384268988875891</v>
      </c>
      <c r="M10" s="17"/>
      <c r="N10" s="17">
        <v>0.20500658979044101</v>
      </c>
      <c r="O10" s="17">
        <v>0.272915104472503</v>
      </c>
      <c r="P10" s="17">
        <v>0.56733888621670403</v>
      </c>
      <c r="Q10" s="17">
        <v>0.33599424093282398</v>
      </c>
      <c r="R10" s="17">
        <v>0</v>
      </c>
      <c r="S10" s="17">
        <v>0.48586038364301898</v>
      </c>
      <c r="T10" s="17">
        <v>0.254825587849561</v>
      </c>
      <c r="U10" s="17" t="s">
        <v>371</v>
      </c>
      <c r="V10" s="17">
        <v>0.563838759835257</v>
      </c>
      <c r="W10" s="17">
        <v>0.29565548114733597</v>
      </c>
      <c r="X10" s="17">
        <v>0.45089548040327398</v>
      </c>
      <c r="Y10" s="17">
        <v>0</v>
      </c>
      <c r="Z10" s="17">
        <v>0.30762048254809099</v>
      </c>
      <c r="AA10" s="17">
        <v>0.255506191970857</v>
      </c>
      <c r="AB10" s="17">
        <v>0.29419766528860303</v>
      </c>
      <c r="AC10" s="17">
        <v>0.44928437363742502</v>
      </c>
      <c r="AD10" s="17"/>
      <c r="AE10" s="17">
        <v>0.31335539434618098</v>
      </c>
      <c r="AF10" s="17">
        <v>0.352011504846933</v>
      </c>
    </row>
    <row r="11" spans="2:32" x14ac:dyDescent="0.5">
      <c r="B11" s="18" t="s">
        <v>406</v>
      </c>
      <c r="C11" s="17">
        <v>0.16652361769153401</v>
      </c>
      <c r="D11" s="17">
        <v>0.162941616503188</v>
      </c>
      <c r="E11" s="17">
        <v>0.171181410981884</v>
      </c>
      <c r="F11" s="17"/>
      <c r="G11" s="17">
        <v>0.17560860168819001</v>
      </c>
      <c r="H11" s="17">
        <v>0.19895164967477699</v>
      </c>
      <c r="I11" s="17">
        <v>0.17217015422773399</v>
      </c>
      <c r="J11" s="17">
        <v>0.17492387334434101</v>
      </c>
      <c r="K11" s="17">
        <v>0.18339065450015199</v>
      </c>
      <c r="L11" s="17">
        <v>0.12098788963929299</v>
      </c>
      <c r="M11" s="17"/>
      <c r="N11" s="17">
        <v>9.8707434873524805E-2</v>
      </c>
      <c r="O11" s="17">
        <v>0.240105238607906</v>
      </c>
      <c r="P11" s="17">
        <v>8.62066658743285E-2</v>
      </c>
      <c r="Q11" s="17">
        <v>0.175129683038934</v>
      </c>
      <c r="R11" s="17">
        <v>0</v>
      </c>
      <c r="S11" s="17">
        <v>0.35303613645884302</v>
      </c>
      <c r="T11" s="17">
        <v>0.218137656406164</v>
      </c>
      <c r="U11" s="17" t="s">
        <v>371</v>
      </c>
      <c r="V11" s="17">
        <v>9.6353296483532205E-2</v>
      </c>
      <c r="W11" s="17">
        <v>0.14776398552747999</v>
      </c>
      <c r="X11" s="17">
        <v>0.12937697454880301</v>
      </c>
      <c r="Y11" s="17">
        <v>0</v>
      </c>
      <c r="Z11" s="17">
        <v>8.7049814574259907E-2</v>
      </c>
      <c r="AA11" s="17">
        <v>0.23962786378591</v>
      </c>
      <c r="AB11" s="17">
        <v>0.34496398315183102</v>
      </c>
      <c r="AC11" s="17">
        <v>0.55071562636257498</v>
      </c>
      <c r="AD11" s="17"/>
      <c r="AE11" s="17">
        <v>0.20297329105357201</v>
      </c>
      <c r="AF11" s="17">
        <v>0.14328403973873099</v>
      </c>
    </row>
    <row r="12" spans="2:32" x14ac:dyDescent="0.5">
      <c r="B12" s="18" t="s">
        <v>407</v>
      </c>
      <c r="C12" s="17">
        <v>4.2218528750273397E-2</v>
      </c>
      <c r="D12" s="17">
        <v>4.6166877666248003E-2</v>
      </c>
      <c r="E12" s="17">
        <v>3.7084361528715103E-2</v>
      </c>
      <c r="F12" s="17"/>
      <c r="G12" s="17">
        <v>0</v>
      </c>
      <c r="H12" s="17">
        <v>5.3952288963925503E-2</v>
      </c>
      <c r="I12" s="17">
        <v>7.5935883337148499E-2</v>
      </c>
      <c r="J12" s="17">
        <v>0</v>
      </c>
      <c r="K12" s="17">
        <v>4.5293355526272498E-2</v>
      </c>
      <c r="L12" s="17">
        <v>5.5934145487853901E-2</v>
      </c>
      <c r="M12" s="17"/>
      <c r="N12" s="17">
        <v>0</v>
      </c>
      <c r="O12" s="17">
        <v>3.3534218842805601E-2</v>
      </c>
      <c r="P12" s="17">
        <v>8.62066658743285E-2</v>
      </c>
      <c r="Q12" s="17">
        <v>0</v>
      </c>
      <c r="R12" s="17">
        <v>0</v>
      </c>
      <c r="S12" s="17">
        <v>0</v>
      </c>
      <c r="T12" s="17">
        <v>4.0978777247042297E-2</v>
      </c>
      <c r="U12" s="17" t="s">
        <v>371</v>
      </c>
      <c r="V12" s="17">
        <v>4.9506372854532403E-2</v>
      </c>
      <c r="W12" s="17">
        <v>6.8290867929875196E-2</v>
      </c>
      <c r="X12" s="17">
        <v>0</v>
      </c>
      <c r="Y12" s="17">
        <v>0</v>
      </c>
      <c r="Z12" s="17">
        <v>0</v>
      </c>
      <c r="AA12" s="17">
        <v>0</v>
      </c>
      <c r="AB12" s="17">
        <v>0.36083835155956601</v>
      </c>
      <c r="AC12" s="17">
        <v>0</v>
      </c>
      <c r="AD12" s="17"/>
      <c r="AE12" s="17">
        <v>6.0154916288572897E-2</v>
      </c>
      <c r="AF12" s="17">
        <v>3.0782649140386299E-2</v>
      </c>
    </row>
    <row r="13" spans="2:32" x14ac:dyDescent="0.5">
      <c r="B13" s="18" t="s">
        <v>408</v>
      </c>
      <c r="C13" s="19">
        <v>1.5390997579916301E-2</v>
      </c>
      <c r="D13" s="19">
        <v>2.7227197296057801E-2</v>
      </c>
      <c r="E13" s="19">
        <v>0</v>
      </c>
      <c r="F13" s="19"/>
      <c r="G13" s="19">
        <v>0</v>
      </c>
      <c r="H13" s="19">
        <v>0</v>
      </c>
      <c r="I13" s="19">
        <v>0</v>
      </c>
      <c r="J13" s="19">
        <v>3.12041606008404E-2</v>
      </c>
      <c r="K13" s="19">
        <v>1.96148196606384E-2</v>
      </c>
      <c r="L13" s="19">
        <v>2.30459454753047E-2</v>
      </c>
      <c r="M13" s="19"/>
      <c r="N13" s="19">
        <v>0</v>
      </c>
      <c r="O13" s="19">
        <v>3.34505071188088E-2</v>
      </c>
      <c r="P13" s="19">
        <v>0</v>
      </c>
      <c r="Q13" s="19">
        <v>0</v>
      </c>
      <c r="R13" s="19">
        <v>0</v>
      </c>
      <c r="S13" s="19">
        <v>0</v>
      </c>
      <c r="T13" s="19">
        <v>0</v>
      </c>
      <c r="U13" s="19" t="s">
        <v>371</v>
      </c>
      <c r="V13" s="19">
        <v>4.2706712952007897E-2</v>
      </c>
      <c r="W13" s="19">
        <v>2.2670002079642999E-2</v>
      </c>
      <c r="X13" s="19">
        <v>0</v>
      </c>
      <c r="Y13" s="19">
        <v>0</v>
      </c>
      <c r="Z13" s="19">
        <v>0</v>
      </c>
      <c r="AA13" s="19">
        <v>0</v>
      </c>
      <c r="AB13" s="19">
        <v>0</v>
      </c>
      <c r="AC13" s="19">
        <v>0</v>
      </c>
      <c r="AD13" s="19"/>
      <c r="AE13" s="19">
        <v>2.5083762378698499E-2</v>
      </c>
      <c r="AF13" s="19">
        <v>9.2110858731059495E-3</v>
      </c>
    </row>
    <row r="14" spans="2:32" x14ac:dyDescent="0.5">
      <c r="B14" s="16" t="s">
        <v>545</v>
      </c>
    </row>
    <row r="15" spans="2:32" x14ac:dyDescent="0.5">
      <c r="B15" t="s">
        <v>58</v>
      </c>
    </row>
    <row r="16" spans="2:32" x14ac:dyDescent="0.5">
      <c r="B16" t="s">
        <v>59</v>
      </c>
    </row>
    <row r="18" spans="2:2" x14ac:dyDescent="0.5">
      <c r="B18"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AF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417</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201</v>
      </c>
      <c r="D7" s="10">
        <v>109</v>
      </c>
      <c r="E7" s="10">
        <v>92</v>
      </c>
      <c r="F7" s="10"/>
      <c r="G7" s="10">
        <v>12</v>
      </c>
      <c r="H7" s="10">
        <v>25</v>
      </c>
      <c r="I7" s="10">
        <v>27</v>
      </c>
      <c r="J7" s="10">
        <v>34</v>
      </c>
      <c r="K7" s="10">
        <v>39</v>
      </c>
      <c r="L7" s="10">
        <v>64</v>
      </c>
      <c r="M7" s="10"/>
      <c r="N7" s="10">
        <v>22</v>
      </c>
      <c r="O7" s="10">
        <v>35</v>
      </c>
      <c r="P7" s="10">
        <v>10</v>
      </c>
      <c r="Q7" s="10">
        <v>4</v>
      </c>
      <c r="R7" s="10">
        <v>1</v>
      </c>
      <c r="S7" s="10">
        <v>3</v>
      </c>
      <c r="T7" s="10">
        <v>14</v>
      </c>
      <c r="U7" s="10">
        <v>2</v>
      </c>
      <c r="V7" s="10">
        <v>17</v>
      </c>
      <c r="W7" s="10">
        <v>56</v>
      </c>
      <c r="X7" s="10">
        <v>10</v>
      </c>
      <c r="Y7" s="10" t="s">
        <v>370</v>
      </c>
      <c r="Z7" s="10">
        <v>12</v>
      </c>
      <c r="AA7" s="10">
        <v>5</v>
      </c>
      <c r="AB7" s="10">
        <v>5</v>
      </c>
      <c r="AC7" s="10">
        <v>5</v>
      </c>
      <c r="AD7" s="10"/>
      <c r="AE7" s="10">
        <v>60</v>
      </c>
      <c r="AF7" s="10">
        <v>141</v>
      </c>
    </row>
    <row r="8" spans="2:32" ht="30" customHeight="1" x14ac:dyDescent="0.5">
      <c r="B8" s="11" t="s">
        <v>20</v>
      </c>
      <c r="C8" s="11">
        <v>203</v>
      </c>
      <c r="D8" s="11">
        <v>109</v>
      </c>
      <c r="E8" s="11">
        <v>94</v>
      </c>
      <c r="F8" s="11"/>
      <c r="G8" s="11">
        <v>14</v>
      </c>
      <c r="H8" s="11">
        <v>30</v>
      </c>
      <c r="I8" s="11">
        <v>28</v>
      </c>
      <c r="J8" s="11">
        <v>32</v>
      </c>
      <c r="K8" s="11">
        <v>38</v>
      </c>
      <c r="L8" s="11">
        <v>61</v>
      </c>
      <c r="M8" s="11"/>
      <c r="N8" s="11">
        <v>23</v>
      </c>
      <c r="O8" s="11">
        <v>34</v>
      </c>
      <c r="P8" s="11">
        <v>8</v>
      </c>
      <c r="Q8" s="11">
        <v>3</v>
      </c>
      <c r="R8" s="11">
        <v>1</v>
      </c>
      <c r="S8" s="11">
        <v>2</v>
      </c>
      <c r="T8" s="11">
        <v>13</v>
      </c>
      <c r="U8" s="11">
        <v>1</v>
      </c>
      <c r="V8" s="11">
        <v>23</v>
      </c>
      <c r="W8" s="11">
        <v>58</v>
      </c>
      <c r="X8" s="11">
        <v>9</v>
      </c>
      <c r="Y8" s="11" t="s">
        <v>370</v>
      </c>
      <c r="Z8" s="11">
        <v>11</v>
      </c>
      <c r="AA8" s="11">
        <v>5</v>
      </c>
      <c r="AB8" s="11">
        <v>7</v>
      </c>
      <c r="AC8" s="11">
        <v>5</v>
      </c>
      <c r="AD8" s="11"/>
      <c r="AE8" s="11">
        <v>65</v>
      </c>
      <c r="AF8" s="11">
        <v>138</v>
      </c>
    </row>
    <row r="9" spans="2:32" x14ac:dyDescent="0.5">
      <c r="B9" s="18" t="s">
        <v>404</v>
      </c>
      <c r="C9" s="17">
        <v>0.42089048282975999</v>
      </c>
      <c r="D9" s="17">
        <v>0.422701846786667</v>
      </c>
      <c r="E9" s="17">
        <v>0.418780204655194</v>
      </c>
      <c r="F9" s="17"/>
      <c r="G9" s="17">
        <v>0.171606514358636</v>
      </c>
      <c r="H9" s="17">
        <v>0.31150884684817398</v>
      </c>
      <c r="I9" s="17">
        <v>0.52552536706531905</v>
      </c>
      <c r="J9" s="17">
        <v>0.47839774079229802</v>
      </c>
      <c r="K9" s="17">
        <v>0.41652553103300399</v>
      </c>
      <c r="L9" s="17">
        <v>0.45643635533789301</v>
      </c>
      <c r="M9" s="17"/>
      <c r="N9" s="17">
        <v>0.49395434592137899</v>
      </c>
      <c r="O9" s="17">
        <v>0.41966247611701202</v>
      </c>
      <c r="P9" s="17">
        <v>0.38207266170231302</v>
      </c>
      <c r="Q9" s="17">
        <v>0.26612043000746199</v>
      </c>
      <c r="R9" s="17">
        <v>1</v>
      </c>
      <c r="S9" s="17">
        <v>0.32233723711803303</v>
      </c>
      <c r="T9" s="17">
        <v>0.41912336397731498</v>
      </c>
      <c r="U9" s="17">
        <v>0.5</v>
      </c>
      <c r="V9" s="17">
        <v>0.38787911782323198</v>
      </c>
      <c r="W9" s="17">
        <v>0.41393834450959199</v>
      </c>
      <c r="X9" s="17">
        <v>0.47687923743945299</v>
      </c>
      <c r="Y9" s="17" t="s">
        <v>371</v>
      </c>
      <c r="Z9" s="17">
        <v>0.49671818571551701</v>
      </c>
      <c r="AA9" s="17">
        <v>0.36487741595915302</v>
      </c>
      <c r="AB9" s="17">
        <v>0.18270722869705999</v>
      </c>
      <c r="AC9" s="17">
        <v>0.55569507756956904</v>
      </c>
      <c r="AD9" s="17"/>
      <c r="AE9" s="17">
        <v>0.42880563586634901</v>
      </c>
      <c r="AF9" s="17">
        <v>0.41718435565013301</v>
      </c>
    </row>
    <row r="10" spans="2:32" x14ac:dyDescent="0.5">
      <c r="B10" s="18" t="s">
        <v>405</v>
      </c>
      <c r="C10" s="17">
        <v>0.34271694394793201</v>
      </c>
      <c r="D10" s="17">
        <v>0.316794228798435</v>
      </c>
      <c r="E10" s="17">
        <v>0.37291746759029099</v>
      </c>
      <c r="F10" s="17"/>
      <c r="G10" s="17">
        <v>0.252398414698638</v>
      </c>
      <c r="H10" s="17">
        <v>0.41776832043452999</v>
      </c>
      <c r="I10" s="17">
        <v>0.329867818944661</v>
      </c>
      <c r="J10" s="17">
        <v>0.366451457639208</v>
      </c>
      <c r="K10" s="17">
        <v>0.42148598449093699</v>
      </c>
      <c r="L10" s="17">
        <v>0.27024930507462902</v>
      </c>
      <c r="M10" s="17"/>
      <c r="N10" s="17">
        <v>0.272833227239828</v>
      </c>
      <c r="O10" s="17">
        <v>0.41114983351336798</v>
      </c>
      <c r="P10" s="17">
        <v>0.31485591528003998</v>
      </c>
      <c r="Q10" s="17">
        <v>0.50644270233211697</v>
      </c>
      <c r="R10" s="17">
        <v>0</v>
      </c>
      <c r="S10" s="17">
        <v>0.67766276288196603</v>
      </c>
      <c r="T10" s="17">
        <v>0.37906193147983203</v>
      </c>
      <c r="U10" s="17">
        <v>0.5</v>
      </c>
      <c r="V10" s="17">
        <v>0.28365299704352598</v>
      </c>
      <c r="W10" s="17">
        <v>0.32589007980814599</v>
      </c>
      <c r="X10" s="17">
        <v>0.30650002836617501</v>
      </c>
      <c r="Y10" s="17" t="s">
        <v>371</v>
      </c>
      <c r="Z10" s="17">
        <v>0.31012595074796101</v>
      </c>
      <c r="AA10" s="17">
        <v>0.45138740102612201</v>
      </c>
      <c r="AB10" s="17">
        <v>0.41870021842420502</v>
      </c>
      <c r="AC10" s="17">
        <v>0.27750712881210599</v>
      </c>
      <c r="AD10" s="17"/>
      <c r="AE10" s="17">
        <v>0.295719587368026</v>
      </c>
      <c r="AF10" s="17">
        <v>0.36472260571925402</v>
      </c>
    </row>
    <row r="11" spans="2:32" x14ac:dyDescent="0.5">
      <c r="B11" s="18" t="s">
        <v>406</v>
      </c>
      <c r="C11" s="17">
        <v>0.21034138940368699</v>
      </c>
      <c r="D11" s="17">
        <v>0.233458768810101</v>
      </c>
      <c r="E11" s="17">
        <v>0.18340914255815099</v>
      </c>
      <c r="F11" s="17"/>
      <c r="G11" s="17">
        <v>0.43896828731091297</v>
      </c>
      <c r="H11" s="17">
        <v>0.22549255964467499</v>
      </c>
      <c r="I11" s="17">
        <v>0.109005977124248</v>
      </c>
      <c r="J11" s="17">
        <v>0.15515080156849401</v>
      </c>
      <c r="K11" s="17">
        <v>0.13505664073130499</v>
      </c>
      <c r="L11" s="17">
        <v>0.27331433958747797</v>
      </c>
      <c r="M11" s="17"/>
      <c r="N11" s="17">
        <v>0.23321242683879401</v>
      </c>
      <c r="O11" s="17">
        <v>0.169187690369619</v>
      </c>
      <c r="P11" s="17">
        <v>0.303071423017646</v>
      </c>
      <c r="Q11" s="17">
        <v>0.22743686766042101</v>
      </c>
      <c r="R11" s="17">
        <v>0</v>
      </c>
      <c r="S11" s="17">
        <v>0</v>
      </c>
      <c r="T11" s="17">
        <v>0.125921650923147</v>
      </c>
      <c r="U11" s="17">
        <v>0</v>
      </c>
      <c r="V11" s="17">
        <v>0.32846788513324199</v>
      </c>
      <c r="W11" s="17">
        <v>0.24248968907965801</v>
      </c>
      <c r="X11" s="17">
        <v>0.113317732017303</v>
      </c>
      <c r="Y11" s="17" t="s">
        <v>371</v>
      </c>
      <c r="Z11" s="17">
        <v>0.104261125509473</v>
      </c>
      <c r="AA11" s="17">
        <v>0.18373518301472599</v>
      </c>
      <c r="AB11" s="17">
        <v>0.19481385642047899</v>
      </c>
      <c r="AC11" s="17">
        <v>0.166797793618325</v>
      </c>
      <c r="AD11" s="17"/>
      <c r="AE11" s="17">
        <v>0.223159352242946</v>
      </c>
      <c r="AF11" s="17">
        <v>0.204339610253438</v>
      </c>
    </row>
    <row r="12" spans="2:32" x14ac:dyDescent="0.5">
      <c r="B12" s="18" t="s">
        <v>407</v>
      </c>
      <c r="C12" s="17">
        <v>2.60511838186211E-2</v>
      </c>
      <c r="D12" s="17">
        <v>2.70451556047973E-2</v>
      </c>
      <c r="E12" s="17">
        <v>2.4893185196365301E-2</v>
      </c>
      <c r="F12" s="17"/>
      <c r="G12" s="17">
        <v>0.137026783631813</v>
      </c>
      <c r="H12" s="17">
        <v>4.5230273072620501E-2</v>
      </c>
      <c r="I12" s="17">
        <v>3.56008368657715E-2</v>
      </c>
      <c r="J12" s="17">
        <v>0</v>
      </c>
      <c r="K12" s="17">
        <v>2.6931843744753901E-2</v>
      </c>
      <c r="L12" s="17">
        <v>0</v>
      </c>
      <c r="M12" s="17"/>
      <c r="N12" s="17">
        <v>0</v>
      </c>
      <c r="O12" s="17">
        <v>0</v>
      </c>
      <c r="P12" s="17">
        <v>0</v>
      </c>
      <c r="Q12" s="17">
        <v>0</v>
      </c>
      <c r="R12" s="17">
        <v>0</v>
      </c>
      <c r="S12" s="17">
        <v>0</v>
      </c>
      <c r="T12" s="17">
        <v>7.5893053619706496E-2</v>
      </c>
      <c r="U12" s="17">
        <v>0</v>
      </c>
      <c r="V12" s="17">
        <v>0</v>
      </c>
      <c r="W12" s="17">
        <v>1.7681886602603E-2</v>
      </c>
      <c r="X12" s="17">
        <v>0.103303002177068</v>
      </c>
      <c r="Y12" s="17" t="s">
        <v>371</v>
      </c>
      <c r="Z12" s="17">
        <v>8.8894738027048295E-2</v>
      </c>
      <c r="AA12" s="17">
        <v>0</v>
      </c>
      <c r="AB12" s="17">
        <v>0.203778696458256</v>
      </c>
      <c r="AC12" s="17">
        <v>0</v>
      </c>
      <c r="AD12" s="17"/>
      <c r="AE12" s="17">
        <v>5.2315424522679801E-2</v>
      </c>
      <c r="AF12" s="17">
        <v>1.3753428377175801E-2</v>
      </c>
    </row>
    <row r="13" spans="2:32" x14ac:dyDescent="0.5">
      <c r="B13" s="18" t="s">
        <v>408</v>
      </c>
      <c r="C13" s="19">
        <v>0</v>
      </c>
      <c r="D13" s="19">
        <v>0</v>
      </c>
      <c r="E13" s="19">
        <v>0</v>
      </c>
      <c r="F13" s="19"/>
      <c r="G13" s="19">
        <v>0</v>
      </c>
      <c r="H13" s="19">
        <v>0</v>
      </c>
      <c r="I13" s="19">
        <v>0</v>
      </c>
      <c r="J13" s="19">
        <v>0</v>
      </c>
      <c r="K13" s="19">
        <v>0</v>
      </c>
      <c r="L13" s="19">
        <v>0</v>
      </c>
      <c r="M13" s="19"/>
      <c r="N13" s="19">
        <v>0</v>
      </c>
      <c r="O13" s="19">
        <v>0</v>
      </c>
      <c r="P13" s="19">
        <v>0</v>
      </c>
      <c r="Q13" s="19">
        <v>0</v>
      </c>
      <c r="R13" s="19">
        <v>0</v>
      </c>
      <c r="S13" s="19">
        <v>0</v>
      </c>
      <c r="T13" s="19">
        <v>0</v>
      </c>
      <c r="U13" s="19">
        <v>0</v>
      </c>
      <c r="V13" s="19">
        <v>0</v>
      </c>
      <c r="W13" s="19">
        <v>0</v>
      </c>
      <c r="X13" s="19">
        <v>0</v>
      </c>
      <c r="Y13" s="19" t="s">
        <v>371</v>
      </c>
      <c r="Z13" s="19">
        <v>0</v>
      </c>
      <c r="AA13" s="19">
        <v>0</v>
      </c>
      <c r="AB13" s="19">
        <v>0</v>
      </c>
      <c r="AC13" s="19">
        <v>0</v>
      </c>
      <c r="AD13" s="19"/>
      <c r="AE13" s="19">
        <v>0</v>
      </c>
      <c r="AF13" s="19">
        <v>0</v>
      </c>
    </row>
    <row r="14" spans="2:32" x14ac:dyDescent="0.5">
      <c r="B14" s="16" t="s">
        <v>545</v>
      </c>
    </row>
    <row r="15" spans="2:32" x14ac:dyDescent="0.5">
      <c r="B15" t="s">
        <v>58</v>
      </c>
    </row>
    <row r="16" spans="2:32" x14ac:dyDescent="0.5">
      <c r="B16" t="s">
        <v>59</v>
      </c>
    </row>
    <row r="18" spans="2:2" x14ac:dyDescent="0.5">
      <c r="B18"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AF15"/>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104</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71.7" x14ac:dyDescent="0.5">
      <c r="B9" s="18" t="s">
        <v>418</v>
      </c>
      <c r="C9" s="17">
        <v>0.72122286510149203</v>
      </c>
      <c r="D9" s="17">
        <v>0.73208008708411798</v>
      </c>
      <c r="E9" s="17">
        <v>0.71158841351591395</v>
      </c>
      <c r="F9" s="17"/>
      <c r="G9" s="17">
        <v>0.63638999529267304</v>
      </c>
      <c r="H9" s="17">
        <v>0.72584306840783697</v>
      </c>
      <c r="I9" s="17">
        <v>0.68896686828472797</v>
      </c>
      <c r="J9" s="17">
        <v>0.72907620819985997</v>
      </c>
      <c r="K9" s="17">
        <v>0.75530231072189502</v>
      </c>
      <c r="L9" s="17">
        <v>0.73676354682068301</v>
      </c>
      <c r="M9" s="17"/>
      <c r="N9" s="17">
        <v>0.71324634301407597</v>
      </c>
      <c r="O9" s="17">
        <v>0.69598046724200602</v>
      </c>
      <c r="P9" s="17">
        <v>0.783581980446871</v>
      </c>
      <c r="Q9" s="17">
        <v>0.57426689424359401</v>
      </c>
      <c r="R9" s="17">
        <v>1</v>
      </c>
      <c r="S9" s="17">
        <v>0.56808969088949202</v>
      </c>
      <c r="T9" s="17">
        <v>0.71970437991638903</v>
      </c>
      <c r="U9" s="17">
        <v>0.68530648407915895</v>
      </c>
      <c r="V9" s="17">
        <v>0.75734075619430596</v>
      </c>
      <c r="W9" s="17">
        <v>0.768600513634486</v>
      </c>
      <c r="X9" s="17">
        <v>0.69386704916547104</v>
      </c>
      <c r="Y9" s="17">
        <v>0.69075276308370903</v>
      </c>
      <c r="Z9" s="17">
        <v>0.68020054498881199</v>
      </c>
      <c r="AA9" s="17">
        <v>0.79181902424850803</v>
      </c>
      <c r="AB9" s="17">
        <v>0.60089939053268904</v>
      </c>
      <c r="AC9" s="17">
        <v>0.761311324188086</v>
      </c>
      <c r="AD9" s="17"/>
      <c r="AE9" s="17">
        <v>0.75170783985610001</v>
      </c>
      <c r="AF9" s="17">
        <v>0.70733378635594202</v>
      </c>
    </row>
    <row r="10" spans="2:32" ht="43" x14ac:dyDescent="0.5">
      <c r="B10" s="18" t="s">
        <v>419</v>
      </c>
      <c r="C10" s="19">
        <v>0.27877713489850803</v>
      </c>
      <c r="D10" s="19">
        <v>0.26791991291588202</v>
      </c>
      <c r="E10" s="19">
        <v>0.28841158648408599</v>
      </c>
      <c r="F10" s="19"/>
      <c r="G10" s="19">
        <v>0.36361000470732702</v>
      </c>
      <c r="H10" s="19">
        <v>0.27415693159216298</v>
      </c>
      <c r="I10" s="19">
        <v>0.31103313171527203</v>
      </c>
      <c r="J10" s="19">
        <v>0.27092379180013998</v>
      </c>
      <c r="K10" s="19">
        <v>0.24469768927810501</v>
      </c>
      <c r="L10" s="19">
        <v>0.26323645317931699</v>
      </c>
      <c r="M10" s="19"/>
      <c r="N10" s="19">
        <v>0.28675365698592398</v>
      </c>
      <c r="O10" s="19">
        <v>0.30401953275799398</v>
      </c>
      <c r="P10" s="19">
        <v>0.216418019553129</v>
      </c>
      <c r="Q10" s="19">
        <v>0.42573310575640599</v>
      </c>
      <c r="R10" s="19">
        <v>0</v>
      </c>
      <c r="S10" s="19">
        <v>0.43191030911050798</v>
      </c>
      <c r="T10" s="19">
        <v>0.28029562008361097</v>
      </c>
      <c r="U10" s="19">
        <v>0.31469351592084099</v>
      </c>
      <c r="V10" s="19">
        <v>0.24265924380569401</v>
      </c>
      <c r="W10" s="19">
        <v>0.231399486365514</v>
      </c>
      <c r="X10" s="19">
        <v>0.30613295083452902</v>
      </c>
      <c r="Y10" s="19">
        <v>0.30924723691629102</v>
      </c>
      <c r="Z10" s="19">
        <v>0.31979945501118801</v>
      </c>
      <c r="AA10" s="19">
        <v>0.208180975751492</v>
      </c>
      <c r="AB10" s="19">
        <v>0.39910060946731102</v>
      </c>
      <c r="AC10" s="19">
        <v>0.238688675811914</v>
      </c>
      <c r="AD10" s="19"/>
      <c r="AE10" s="19">
        <v>0.24829216014389999</v>
      </c>
      <c r="AF10" s="19">
        <v>0.29266621364405698</v>
      </c>
    </row>
    <row r="11" spans="2:32" x14ac:dyDescent="0.5">
      <c r="B11" s="16"/>
    </row>
    <row r="12" spans="2:32" x14ac:dyDescent="0.5">
      <c r="B12" t="s">
        <v>58</v>
      </c>
    </row>
    <row r="13" spans="2:32" x14ac:dyDescent="0.5">
      <c r="B13" t="s">
        <v>59</v>
      </c>
    </row>
    <row r="15" spans="2:32" x14ac:dyDescent="0.5">
      <c r="B15"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AF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425</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420</v>
      </c>
      <c r="C9" s="17">
        <v>3.6835164017866302E-2</v>
      </c>
      <c r="D9" s="17">
        <v>3.3438913043110897E-2</v>
      </c>
      <c r="E9" s="17">
        <v>4.0214532184616299E-2</v>
      </c>
      <c r="F9" s="17"/>
      <c r="G9" s="17">
        <v>7.3024338673116307E-2</v>
      </c>
      <c r="H9" s="17">
        <v>4.3355305923561703E-2</v>
      </c>
      <c r="I9" s="17">
        <v>5.6111660816928699E-2</v>
      </c>
      <c r="J9" s="17">
        <v>2.4857892320323299E-2</v>
      </c>
      <c r="K9" s="17">
        <v>3.2549713991614902E-2</v>
      </c>
      <c r="L9" s="17">
        <v>2.05288059724026E-2</v>
      </c>
      <c r="M9" s="17"/>
      <c r="N9" s="17">
        <v>3.2582535941464E-2</v>
      </c>
      <c r="O9" s="17">
        <v>4.3061918459106299E-2</v>
      </c>
      <c r="P9" s="17">
        <v>0</v>
      </c>
      <c r="Q9" s="17">
        <v>0</v>
      </c>
      <c r="R9" s="17">
        <v>0</v>
      </c>
      <c r="S9" s="17">
        <v>7.95893270528409E-2</v>
      </c>
      <c r="T9" s="17">
        <v>2.5559176401643301E-2</v>
      </c>
      <c r="U9" s="17">
        <v>0.14044739977288601</v>
      </c>
      <c r="V9" s="17">
        <v>2.9435127655586101E-2</v>
      </c>
      <c r="W9" s="17">
        <v>2.33795782554122E-2</v>
      </c>
      <c r="X9" s="17">
        <v>5.5396379530087303E-2</v>
      </c>
      <c r="Y9" s="17">
        <v>0.156065244190534</v>
      </c>
      <c r="Z9" s="17">
        <v>3.8427495072744101E-2</v>
      </c>
      <c r="AA9" s="17">
        <v>0.100141813796905</v>
      </c>
      <c r="AB9" s="17">
        <v>6.7294305537875299E-2</v>
      </c>
      <c r="AC9" s="17">
        <v>0</v>
      </c>
      <c r="AD9" s="17"/>
      <c r="AE9" s="17">
        <v>3.7055839781794997E-2</v>
      </c>
      <c r="AF9" s="17">
        <v>3.6734623240414203E-2</v>
      </c>
    </row>
    <row r="10" spans="2:32" x14ac:dyDescent="0.5">
      <c r="B10" s="18" t="s">
        <v>421</v>
      </c>
      <c r="C10" s="17">
        <v>0.230788812917156</v>
      </c>
      <c r="D10" s="17">
        <v>0.22122673045576999</v>
      </c>
      <c r="E10" s="17">
        <v>0.23900896822206999</v>
      </c>
      <c r="F10" s="17"/>
      <c r="G10" s="17">
        <v>0.31121012901172801</v>
      </c>
      <c r="H10" s="17">
        <v>0.25713512198119098</v>
      </c>
      <c r="I10" s="17">
        <v>0.27889337586535601</v>
      </c>
      <c r="J10" s="17">
        <v>0.23448946995991901</v>
      </c>
      <c r="K10" s="17">
        <v>0.19172367454356401</v>
      </c>
      <c r="L10" s="17">
        <v>0.18622543156560201</v>
      </c>
      <c r="M10" s="17"/>
      <c r="N10" s="17">
        <v>0.23048144761959</v>
      </c>
      <c r="O10" s="17">
        <v>0.255226955636501</v>
      </c>
      <c r="P10" s="17">
        <v>0.187193475694544</v>
      </c>
      <c r="Q10" s="17">
        <v>0.24012536157630299</v>
      </c>
      <c r="R10" s="17">
        <v>9.1061983169710106E-2</v>
      </c>
      <c r="S10" s="17">
        <v>0.31988117425347801</v>
      </c>
      <c r="T10" s="17">
        <v>0.29259507478855401</v>
      </c>
      <c r="U10" s="17">
        <v>0.179711905193845</v>
      </c>
      <c r="V10" s="17">
        <v>0.14399482326034099</v>
      </c>
      <c r="W10" s="17">
        <v>0.22699433423377</v>
      </c>
      <c r="X10" s="17">
        <v>0.22852484576419499</v>
      </c>
      <c r="Y10" s="17">
        <v>0.23192697041753299</v>
      </c>
      <c r="Z10" s="17">
        <v>0.26044328941119699</v>
      </c>
      <c r="AA10" s="17">
        <v>0.24171383301063101</v>
      </c>
      <c r="AB10" s="17">
        <v>0.231541549145275</v>
      </c>
      <c r="AC10" s="17">
        <v>0.259000816977285</v>
      </c>
      <c r="AD10" s="17"/>
      <c r="AE10" s="17">
        <v>0.21440144724812599</v>
      </c>
      <c r="AF10" s="17">
        <v>0.23825496350581199</v>
      </c>
    </row>
    <row r="11" spans="2:32" x14ac:dyDescent="0.5">
      <c r="B11" s="18" t="s">
        <v>422</v>
      </c>
      <c r="C11" s="17">
        <v>0.295860606886377</v>
      </c>
      <c r="D11" s="17">
        <v>0.25332538407209598</v>
      </c>
      <c r="E11" s="17">
        <v>0.33757209423058598</v>
      </c>
      <c r="F11" s="17"/>
      <c r="G11" s="17">
        <v>0.33365626179682101</v>
      </c>
      <c r="H11" s="17">
        <v>0.22708098969238499</v>
      </c>
      <c r="I11" s="17">
        <v>0.26675584481467801</v>
      </c>
      <c r="J11" s="17">
        <v>0.347943308227325</v>
      </c>
      <c r="K11" s="17">
        <v>0.31554863848384801</v>
      </c>
      <c r="L11" s="17">
        <v>0.292552478338305</v>
      </c>
      <c r="M11" s="17"/>
      <c r="N11" s="17">
        <v>0.26218934843805702</v>
      </c>
      <c r="O11" s="17">
        <v>0.233393422880806</v>
      </c>
      <c r="P11" s="17">
        <v>0.29965284809180298</v>
      </c>
      <c r="Q11" s="17">
        <v>0.41240629698037401</v>
      </c>
      <c r="R11" s="17">
        <v>0.29299941950588598</v>
      </c>
      <c r="S11" s="17">
        <v>0.36633360317552399</v>
      </c>
      <c r="T11" s="17">
        <v>0.29876495922325902</v>
      </c>
      <c r="U11" s="17">
        <v>0.28008858488886301</v>
      </c>
      <c r="V11" s="17">
        <v>0.39236316539947402</v>
      </c>
      <c r="W11" s="17">
        <v>0.28177724021252998</v>
      </c>
      <c r="X11" s="17">
        <v>0.29890351625634798</v>
      </c>
      <c r="Y11" s="17">
        <v>0.31076502423321001</v>
      </c>
      <c r="Z11" s="17">
        <v>0.36052309335673199</v>
      </c>
      <c r="AA11" s="17">
        <v>0.30072384707588501</v>
      </c>
      <c r="AB11" s="17">
        <v>0.27994634367190002</v>
      </c>
      <c r="AC11" s="17">
        <v>0.295624831430293</v>
      </c>
      <c r="AD11" s="17"/>
      <c r="AE11" s="17">
        <v>0.25073833138806001</v>
      </c>
      <c r="AF11" s="17">
        <v>0.31641849950788098</v>
      </c>
    </row>
    <row r="12" spans="2:32" x14ac:dyDescent="0.5">
      <c r="B12" s="18" t="s">
        <v>423</v>
      </c>
      <c r="C12" s="17">
        <v>0.268896300429253</v>
      </c>
      <c r="D12" s="17">
        <v>0.31975147145406801</v>
      </c>
      <c r="E12" s="17">
        <v>0.21939421623479299</v>
      </c>
      <c r="F12" s="17"/>
      <c r="G12" s="17">
        <v>0.166286623040652</v>
      </c>
      <c r="H12" s="17">
        <v>0.31328040363703502</v>
      </c>
      <c r="I12" s="17">
        <v>0.28173337303628299</v>
      </c>
      <c r="J12" s="17">
        <v>0.21708895279108001</v>
      </c>
      <c r="K12" s="17">
        <v>0.26986424037507301</v>
      </c>
      <c r="L12" s="17">
        <v>0.30267970724409798</v>
      </c>
      <c r="M12" s="17"/>
      <c r="N12" s="17">
        <v>0.25401103625445598</v>
      </c>
      <c r="O12" s="17">
        <v>0.31745850217516602</v>
      </c>
      <c r="P12" s="17">
        <v>0.44088951009362298</v>
      </c>
      <c r="Q12" s="17">
        <v>0.13912842721365001</v>
      </c>
      <c r="R12" s="17">
        <v>0.31012752562402801</v>
      </c>
      <c r="S12" s="17">
        <v>0.234195895518157</v>
      </c>
      <c r="T12" s="17">
        <v>0.24338026213956901</v>
      </c>
      <c r="U12" s="17">
        <v>0.26828890120937599</v>
      </c>
      <c r="V12" s="17">
        <v>0.23527891897436601</v>
      </c>
      <c r="W12" s="17">
        <v>0.27604470562754901</v>
      </c>
      <c r="X12" s="17">
        <v>0.231893093066454</v>
      </c>
      <c r="Y12" s="17">
        <v>6.8986564858163998E-2</v>
      </c>
      <c r="Z12" s="17">
        <v>0.200856785672617</v>
      </c>
      <c r="AA12" s="17">
        <v>0.23730902332485801</v>
      </c>
      <c r="AB12" s="17">
        <v>0.30033846717009799</v>
      </c>
      <c r="AC12" s="17">
        <v>0.34473254866244701</v>
      </c>
      <c r="AD12" s="17"/>
      <c r="AE12" s="17">
        <v>0.34234508220367499</v>
      </c>
      <c r="AF12" s="17">
        <v>0.23543273609825799</v>
      </c>
    </row>
    <row r="13" spans="2:32" x14ac:dyDescent="0.5">
      <c r="B13" s="18" t="s">
        <v>424</v>
      </c>
      <c r="C13" s="17">
        <v>0.10039011603188699</v>
      </c>
      <c r="D13" s="17">
        <v>0.12172387406864001</v>
      </c>
      <c r="E13" s="17">
        <v>8.0390079071463894E-2</v>
      </c>
      <c r="F13" s="17"/>
      <c r="G13" s="17">
        <v>0.104544824052904</v>
      </c>
      <c r="H13" s="17">
        <v>0.122852108947397</v>
      </c>
      <c r="I13" s="17">
        <v>6.0577119944914597E-2</v>
      </c>
      <c r="J13" s="17">
        <v>0.118018337023317</v>
      </c>
      <c r="K13" s="17">
        <v>0.104452942431961</v>
      </c>
      <c r="L13" s="17">
        <v>9.4720418871952802E-2</v>
      </c>
      <c r="M13" s="17"/>
      <c r="N13" s="17">
        <v>9.9826288561789503E-2</v>
      </c>
      <c r="O13" s="17">
        <v>0.10365170550913</v>
      </c>
      <c r="P13" s="17">
        <v>7.2264166120029297E-2</v>
      </c>
      <c r="Q13" s="17">
        <v>0.14775468612188</v>
      </c>
      <c r="R13" s="17">
        <v>0.209106248893596</v>
      </c>
      <c r="S13" s="17">
        <v>0</v>
      </c>
      <c r="T13" s="17">
        <v>6.9959638798004695E-2</v>
      </c>
      <c r="U13" s="17">
        <v>4.3686149282720299E-2</v>
      </c>
      <c r="V13" s="17">
        <v>0.122206688633354</v>
      </c>
      <c r="W13" s="17">
        <v>0.13051149992733699</v>
      </c>
      <c r="X13" s="17">
        <v>0.113371596230482</v>
      </c>
      <c r="Y13" s="17">
        <v>0.23225619630055899</v>
      </c>
      <c r="Z13" s="17">
        <v>7.2174193376163598E-2</v>
      </c>
      <c r="AA13" s="17">
        <v>2.8889469548099098E-2</v>
      </c>
      <c r="AB13" s="17">
        <v>5.0394017616759601E-2</v>
      </c>
      <c r="AC13" s="17">
        <v>3.4212718368174903E-2</v>
      </c>
      <c r="AD13" s="17"/>
      <c r="AE13" s="17">
        <v>0.104394773856871</v>
      </c>
      <c r="AF13" s="17">
        <v>9.85655776050752E-2</v>
      </c>
    </row>
    <row r="14" spans="2:32" x14ac:dyDescent="0.5">
      <c r="B14" s="18" t="s">
        <v>230</v>
      </c>
      <c r="C14" s="19">
        <v>6.7228999717460297E-2</v>
      </c>
      <c r="D14" s="19">
        <v>5.0533626906314501E-2</v>
      </c>
      <c r="E14" s="19">
        <v>8.3420110056470695E-2</v>
      </c>
      <c r="F14" s="19"/>
      <c r="G14" s="19">
        <v>1.1277823424778699E-2</v>
      </c>
      <c r="H14" s="19">
        <v>3.6296069818429498E-2</v>
      </c>
      <c r="I14" s="19">
        <v>5.5928625521840303E-2</v>
      </c>
      <c r="J14" s="19">
        <v>5.7602039678035399E-2</v>
      </c>
      <c r="K14" s="19">
        <v>8.5860790173938606E-2</v>
      </c>
      <c r="L14" s="19">
        <v>0.103293158007639</v>
      </c>
      <c r="M14" s="19"/>
      <c r="N14" s="19">
        <v>0.120909343184644</v>
      </c>
      <c r="O14" s="19">
        <v>4.7207495339291E-2</v>
      </c>
      <c r="P14" s="19">
        <v>0</v>
      </c>
      <c r="Q14" s="19">
        <v>6.0585228107792898E-2</v>
      </c>
      <c r="R14" s="19">
        <v>9.6704822806779306E-2</v>
      </c>
      <c r="S14" s="19">
        <v>0</v>
      </c>
      <c r="T14" s="19">
        <v>6.97408886489706E-2</v>
      </c>
      <c r="U14" s="19">
        <v>8.7777059652308906E-2</v>
      </c>
      <c r="V14" s="19">
        <v>7.6721276076878703E-2</v>
      </c>
      <c r="W14" s="19">
        <v>6.1292641743401197E-2</v>
      </c>
      <c r="X14" s="19">
        <v>7.1910569152432505E-2</v>
      </c>
      <c r="Y14" s="19">
        <v>0</v>
      </c>
      <c r="Z14" s="19">
        <v>6.7575143110545799E-2</v>
      </c>
      <c r="AA14" s="19">
        <v>9.1222013243623501E-2</v>
      </c>
      <c r="AB14" s="19">
        <v>7.0485316858091604E-2</v>
      </c>
      <c r="AC14" s="19">
        <v>6.6429084561799301E-2</v>
      </c>
      <c r="AD14" s="19"/>
      <c r="AE14" s="19">
        <v>5.1064525521473801E-2</v>
      </c>
      <c r="AF14" s="19">
        <v>7.4593600042560299E-2</v>
      </c>
    </row>
    <row r="15" spans="2:32" x14ac:dyDescent="0.5">
      <c r="B15" s="16"/>
    </row>
    <row r="16" spans="2:32" x14ac:dyDescent="0.5">
      <c r="B16" t="s">
        <v>58</v>
      </c>
    </row>
    <row r="17" spans="2:2" x14ac:dyDescent="0.5">
      <c r="B17" t="s">
        <v>59</v>
      </c>
    </row>
    <row r="19" spans="2:2" x14ac:dyDescent="0.5">
      <c r="B19"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P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16" width="20.703125" customWidth="1"/>
  </cols>
  <sheetData>
    <row r="2" spans="2:16" ht="40" customHeight="1" x14ac:dyDescent="0.5">
      <c r="D2" s="30" t="s">
        <v>443</v>
      </c>
      <c r="E2" s="26"/>
      <c r="F2" s="26"/>
      <c r="G2" s="26"/>
      <c r="H2" s="26"/>
      <c r="I2" s="26"/>
      <c r="J2" s="26"/>
      <c r="K2" s="26"/>
      <c r="L2" s="26"/>
      <c r="M2" s="26"/>
      <c r="N2" s="26"/>
      <c r="O2" s="26"/>
      <c r="P2" s="26"/>
    </row>
    <row r="6" spans="2:16" ht="50" customHeight="1" x14ac:dyDescent="0.5">
      <c r="B6" s="20" t="s">
        <v>15</v>
      </c>
      <c r="C6" s="20" t="s">
        <v>426</v>
      </c>
      <c r="D6" s="20" t="s">
        <v>427</v>
      </c>
      <c r="E6" s="20" t="s">
        <v>428</v>
      </c>
      <c r="F6" s="20" t="s">
        <v>429</v>
      </c>
      <c r="G6" s="20" t="s">
        <v>430</v>
      </c>
      <c r="H6" s="20" t="s">
        <v>431</v>
      </c>
      <c r="I6" s="20" t="s">
        <v>432</v>
      </c>
      <c r="J6" s="20" t="s">
        <v>433</v>
      </c>
      <c r="K6" s="20" t="s">
        <v>434</v>
      </c>
      <c r="L6" s="20" t="s">
        <v>435</v>
      </c>
      <c r="M6" s="20" t="s">
        <v>436</v>
      </c>
      <c r="N6" s="20" t="s">
        <v>437</v>
      </c>
      <c r="O6" s="20" t="s">
        <v>438</v>
      </c>
    </row>
    <row r="7" spans="2:16" ht="28.7" x14ac:dyDescent="0.5">
      <c r="B7" s="18" t="s">
        <v>439</v>
      </c>
      <c r="C7" s="17">
        <v>0.16351649494322201</v>
      </c>
      <c r="D7" s="17">
        <v>4.6259844436325297E-2</v>
      </c>
      <c r="E7" s="17">
        <v>6.8769635580100699E-2</v>
      </c>
      <c r="F7" s="17">
        <v>5.61617261210259E-2</v>
      </c>
      <c r="G7" s="17">
        <v>6.9270168412369396E-2</v>
      </c>
      <c r="H7" s="17">
        <v>0.106528530974644</v>
      </c>
      <c r="I7" s="17">
        <v>5.5557186567977597E-2</v>
      </c>
      <c r="J7" s="17">
        <v>5.8932407296244597E-2</v>
      </c>
      <c r="K7" s="17">
        <v>5.3328551055391402E-2</v>
      </c>
      <c r="L7" s="17">
        <v>5.2900449422243499E-2</v>
      </c>
      <c r="M7" s="17">
        <v>7.3419358410639707E-2</v>
      </c>
      <c r="N7" s="17">
        <v>8.0568456774219199E-2</v>
      </c>
      <c r="O7" s="17">
        <v>3.1285839783858002E-2</v>
      </c>
    </row>
    <row r="8" spans="2:16" ht="28.7" x14ac:dyDescent="0.5">
      <c r="B8" s="18" t="s">
        <v>440</v>
      </c>
      <c r="C8" s="17">
        <v>0.452023003815619</v>
      </c>
      <c r="D8" s="17">
        <v>0.235525340019589</v>
      </c>
      <c r="E8" s="17">
        <v>0.30624599031406102</v>
      </c>
      <c r="F8" s="17">
        <v>0.195305229277774</v>
      </c>
      <c r="G8" s="17">
        <v>0.23257388460717601</v>
      </c>
      <c r="H8" s="17">
        <v>0.35717729126720699</v>
      </c>
      <c r="I8" s="17">
        <v>0.29512629199124402</v>
      </c>
      <c r="J8" s="17">
        <v>0.21740834092620201</v>
      </c>
      <c r="K8" s="17">
        <v>0.23774608832184099</v>
      </c>
      <c r="L8" s="17">
        <v>0.25062336766474602</v>
      </c>
      <c r="M8" s="17">
        <v>0.28062542420630598</v>
      </c>
      <c r="N8" s="17">
        <v>0.22087422102395601</v>
      </c>
      <c r="O8" s="17">
        <v>0.116949998436827</v>
      </c>
    </row>
    <row r="9" spans="2:16" ht="28.7" x14ac:dyDescent="0.5">
      <c r="B9" s="18" t="s">
        <v>441</v>
      </c>
      <c r="C9" s="17">
        <v>0.35918824803994798</v>
      </c>
      <c r="D9" s="17">
        <v>0.65873402066133802</v>
      </c>
      <c r="E9" s="17">
        <v>0.57320673474914896</v>
      </c>
      <c r="F9" s="17">
        <v>0.450078769088469</v>
      </c>
      <c r="G9" s="17">
        <v>0.57634519124845696</v>
      </c>
      <c r="H9" s="17">
        <v>0.48502712028540801</v>
      </c>
      <c r="I9" s="17">
        <v>0.58168858765522902</v>
      </c>
      <c r="J9" s="17">
        <v>0.50994079239785395</v>
      </c>
      <c r="K9" s="17">
        <v>0.59396496700478496</v>
      </c>
      <c r="L9" s="17">
        <v>0.59369954665288105</v>
      </c>
      <c r="M9" s="17">
        <v>0.50733478112788599</v>
      </c>
      <c r="N9" s="17">
        <v>0.56089996633643702</v>
      </c>
      <c r="O9" s="17">
        <v>0.52504539237561099</v>
      </c>
    </row>
    <row r="10" spans="2:16" x14ac:dyDescent="0.5">
      <c r="B10" s="18" t="s">
        <v>442</v>
      </c>
      <c r="C10" s="17">
        <v>2.5272253201211101E-2</v>
      </c>
      <c r="D10" s="17">
        <v>5.9480794882747302E-2</v>
      </c>
      <c r="E10" s="17">
        <v>5.1777639356689997E-2</v>
      </c>
      <c r="F10" s="17">
        <v>0.29845427551273102</v>
      </c>
      <c r="G10" s="17">
        <v>0.121810755731998</v>
      </c>
      <c r="H10" s="17">
        <v>5.1267057472741198E-2</v>
      </c>
      <c r="I10" s="17">
        <v>6.7627933785549404E-2</v>
      </c>
      <c r="J10" s="17">
        <v>0.21371845937969899</v>
      </c>
      <c r="K10" s="17">
        <v>0.11496039361798301</v>
      </c>
      <c r="L10" s="17">
        <v>0.10277663626013001</v>
      </c>
      <c r="M10" s="17">
        <v>0.13862043625516901</v>
      </c>
      <c r="N10" s="17">
        <v>0.13765735586538799</v>
      </c>
      <c r="O10" s="17">
        <v>0.32671876940370398</v>
      </c>
    </row>
    <row r="11" spans="2:16" x14ac:dyDescent="0.5">
      <c r="B11" s="16"/>
      <c r="C11" s="16"/>
      <c r="D11" s="16"/>
      <c r="E11" s="16"/>
      <c r="F11" s="16"/>
      <c r="G11" s="16"/>
      <c r="H11" s="16"/>
      <c r="I11" s="16"/>
      <c r="J11" s="16"/>
      <c r="K11" s="16"/>
      <c r="L11" s="16"/>
      <c r="M11" s="16"/>
      <c r="N11" s="16"/>
      <c r="O11" s="16"/>
    </row>
    <row r="12" spans="2:16" x14ac:dyDescent="0.5">
      <c r="B12" t="s">
        <v>58</v>
      </c>
    </row>
    <row r="13" spans="2:16" x14ac:dyDescent="0.5">
      <c r="B13" t="s">
        <v>59</v>
      </c>
    </row>
    <row r="17" spans="2:2" x14ac:dyDescent="0.5">
      <c r="B17" s="8" t="str">
        <f>HYPERLINK("#'Contents'!A1", "Return to Contents")</f>
        <v>Return to Contents</v>
      </c>
    </row>
  </sheetData>
  <mergeCells count="1">
    <mergeCell ref="D2:P2"/>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AF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444</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439</v>
      </c>
      <c r="C9" s="17">
        <v>0.16351649494322201</v>
      </c>
      <c r="D9" s="17">
        <v>0.23047312910591</v>
      </c>
      <c r="E9" s="17">
        <v>0.100184957381308</v>
      </c>
      <c r="F9" s="17"/>
      <c r="G9" s="17">
        <v>0.32355712340204301</v>
      </c>
      <c r="H9" s="17">
        <v>0.26717630528986003</v>
      </c>
      <c r="I9" s="17">
        <v>0.22221123165904999</v>
      </c>
      <c r="J9" s="17">
        <v>0.13637876672645799</v>
      </c>
      <c r="K9" s="17">
        <v>8.9393135249161607E-2</v>
      </c>
      <c r="L9" s="17">
        <v>8.5618933944078296E-2</v>
      </c>
      <c r="M9" s="17"/>
      <c r="N9" s="17">
        <v>0.16705085636237799</v>
      </c>
      <c r="O9" s="17">
        <v>0.23594853331478999</v>
      </c>
      <c r="P9" s="17">
        <v>0.122702648040588</v>
      </c>
      <c r="Q9" s="17">
        <v>0.13566263741576001</v>
      </c>
      <c r="R9" s="17">
        <v>0.30016823206330701</v>
      </c>
      <c r="S9" s="17">
        <v>0.200459138897222</v>
      </c>
      <c r="T9" s="17">
        <v>0.159978665082532</v>
      </c>
      <c r="U9" s="17">
        <v>0.141642828542967</v>
      </c>
      <c r="V9" s="17">
        <v>0.16531136868563101</v>
      </c>
      <c r="W9" s="17">
        <v>0.13553985372701199</v>
      </c>
      <c r="X9" s="17">
        <v>0.13305895395853701</v>
      </c>
      <c r="Y9" s="17">
        <v>0.32541336251292702</v>
      </c>
      <c r="Z9" s="17">
        <v>8.3218465631056004E-2</v>
      </c>
      <c r="AA9" s="17">
        <v>0.209696970037345</v>
      </c>
      <c r="AB9" s="17">
        <v>3.9259850444216898E-2</v>
      </c>
      <c r="AC9" s="17">
        <v>0.24012068840981399</v>
      </c>
      <c r="AD9" s="17"/>
      <c r="AE9" s="17">
        <v>0.24171195765728701</v>
      </c>
      <c r="AF9" s="17">
        <v>0.127890323430118</v>
      </c>
    </row>
    <row r="10" spans="2:32" ht="28.7" x14ac:dyDescent="0.5">
      <c r="B10" s="18" t="s">
        <v>440</v>
      </c>
      <c r="C10" s="17">
        <v>0.452023003815619</v>
      </c>
      <c r="D10" s="17">
        <v>0.49460252786458098</v>
      </c>
      <c r="E10" s="17">
        <v>0.41127200328077201</v>
      </c>
      <c r="F10" s="17"/>
      <c r="G10" s="17">
        <v>0.463320925335441</v>
      </c>
      <c r="H10" s="17">
        <v>0.50124566992638098</v>
      </c>
      <c r="I10" s="17">
        <v>0.41382150859882799</v>
      </c>
      <c r="J10" s="17">
        <v>0.48335512250046497</v>
      </c>
      <c r="K10" s="17">
        <v>0.48043166819163102</v>
      </c>
      <c r="L10" s="17">
        <v>0.40217427320730997</v>
      </c>
      <c r="M10" s="17"/>
      <c r="N10" s="17">
        <v>0.43870213669698799</v>
      </c>
      <c r="O10" s="17">
        <v>0.48216642827364398</v>
      </c>
      <c r="P10" s="17">
        <v>0.50327327024827195</v>
      </c>
      <c r="Q10" s="17">
        <v>0.45681830879213797</v>
      </c>
      <c r="R10" s="17">
        <v>0.30582736792626602</v>
      </c>
      <c r="S10" s="17">
        <v>0.489139307446112</v>
      </c>
      <c r="T10" s="17">
        <v>0.450666511018739</v>
      </c>
      <c r="U10" s="17">
        <v>0.59265639879749998</v>
      </c>
      <c r="V10" s="17">
        <v>0.451977982969408</v>
      </c>
      <c r="W10" s="17">
        <v>0.47660713865851301</v>
      </c>
      <c r="X10" s="17">
        <v>0.38788819500184701</v>
      </c>
      <c r="Y10" s="17">
        <v>0.38204477521946101</v>
      </c>
      <c r="Z10" s="17">
        <v>0.29431779420245502</v>
      </c>
      <c r="AA10" s="17">
        <v>0.43394095803697702</v>
      </c>
      <c r="AB10" s="17">
        <v>0.50696134899767298</v>
      </c>
      <c r="AC10" s="17">
        <v>0.35084528044256602</v>
      </c>
      <c r="AD10" s="17"/>
      <c r="AE10" s="17">
        <v>0.51684960179172601</v>
      </c>
      <c r="AF10" s="17">
        <v>0.42248774156449598</v>
      </c>
    </row>
    <row r="11" spans="2:32" ht="28.7" x14ac:dyDescent="0.5">
      <c r="B11" s="18" t="s">
        <v>441</v>
      </c>
      <c r="C11" s="17">
        <v>0.35918824803994798</v>
      </c>
      <c r="D11" s="17">
        <v>0.26392664384948</v>
      </c>
      <c r="E11" s="17">
        <v>0.44954655952945899</v>
      </c>
      <c r="F11" s="17"/>
      <c r="G11" s="17">
        <v>0.202363471137817</v>
      </c>
      <c r="H11" s="17">
        <v>0.218522162080481</v>
      </c>
      <c r="I11" s="17">
        <v>0.29843144121453602</v>
      </c>
      <c r="J11" s="17">
        <v>0.34188562488418001</v>
      </c>
      <c r="K11" s="17">
        <v>0.41522350966527899</v>
      </c>
      <c r="L11" s="17">
        <v>0.49889334340394498</v>
      </c>
      <c r="M11" s="17"/>
      <c r="N11" s="17">
        <v>0.36126694763862</v>
      </c>
      <c r="O11" s="17">
        <v>0.28188503841156698</v>
      </c>
      <c r="P11" s="17">
        <v>0.31509307012382398</v>
      </c>
      <c r="Q11" s="17">
        <v>0.40751905379210202</v>
      </c>
      <c r="R11" s="17">
        <v>0.28447162878326898</v>
      </c>
      <c r="S11" s="17">
        <v>0.310401553656666</v>
      </c>
      <c r="T11" s="17">
        <v>0.35333547759519202</v>
      </c>
      <c r="U11" s="17">
        <v>0.17398801614936901</v>
      </c>
      <c r="V11" s="17">
        <v>0.38271064834496099</v>
      </c>
      <c r="W11" s="17">
        <v>0.358515581416183</v>
      </c>
      <c r="X11" s="17">
        <v>0.44332289887448501</v>
      </c>
      <c r="Y11" s="17">
        <v>0.29254186226761197</v>
      </c>
      <c r="Z11" s="17">
        <v>0.56838837339557102</v>
      </c>
      <c r="AA11" s="17">
        <v>0.32548122740007102</v>
      </c>
      <c r="AB11" s="17">
        <v>0.414901381784329</v>
      </c>
      <c r="AC11" s="17">
        <v>0.40903403114762099</v>
      </c>
      <c r="AD11" s="17"/>
      <c r="AE11" s="17">
        <v>0.214056853413197</v>
      </c>
      <c r="AF11" s="17">
        <v>0.42531070294267398</v>
      </c>
    </row>
    <row r="12" spans="2:32" x14ac:dyDescent="0.5">
      <c r="B12" s="18" t="s">
        <v>442</v>
      </c>
      <c r="C12" s="19">
        <v>2.5272253201211101E-2</v>
      </c>
      <c r="D12" s="19">
        <v>1.09976991800285E-2</v>
      </c>
      <c r="E12" s="19">
        <v>3.8996479808461201E-2</v>
      </c>
      <c r="F12" s="19"/>
      <c r="G12" s="19">
        <v>1.07584801246995E-2</v>
      </c>
      <c r="H12" s="19">
        <v>1.3055862703277601E-2</v>
      </c>
      <c r="I12" s="19">
        <v>6.5535818527586706E-2</v>
      </c>
      <c r="J12" s="19">
        <v>3.8380485888897302E-2</v>
      </c>
      <c r="K12" s="19">
        <v>1.49516868939278E-2</v>
      </c>
      <c r="L12" s="19">
        <v>1.33134494446665E-2</v>
      </c>
      <c r="M12" s="19"/>
      <c r="N12" s="19">
        <v>3.2980059302013899E-2</v>
      </c>
      <c r="O12" s="19">
        <v>0</v>
      </c>
      <c r="P12" s="19">
        <v>5.8931011587315299E-2</v>
      </c>
      <c r="Q12" s="19">
        <v>0</v>
      </c>
      <c r="R12" s="19">
        <v>0.109532771227159</v>
      </c>
      <c r="S12" s="19">
        <v>0</v>
      </c>
      <c r="T12" s="19">
        <v>3.6019346303535801E-2</v>
      </c>
      <c r="U12" s="19">
        <v>9.1712756510163695E-2</v>
      </c>
      <c r="V12" s="19">
        <v>0</v>
      </c>
      <c r="W12" s="19">
        <v>2.9337426198291501E-2</v>
      </c>
      <c r="X12" s="19">
        <v>3.57299521651313E-2</v>
      </c>
      <c r="Y12" s="19">
        <v>0</v>
      </c>
      <c r="Z12" s="19">
        <v>5.4075366770918197E-2</v>
      </c>
      <c r="AA12" s="19">
        <v>3.08808445256065E-2</v>
      </c>
      <c r="AB12" s="19">
        <v>3.88774187737813E-2</v>
      </c>
      <c r="AC12" s="19">
        <v>0</v>
      </c>
      <c r="AD12" s="19"/>
      <c r="AE12" s="19">
        <v>2.7381587137790198E-2</v>
      </c>
      <c r="AF12" s="19">
        <v>2.4311232062711401E-2</v>
      </c>
    </row>
    <row r="13" spans="2:32" x14ac:dyDescent="0.5">
      <c r="B13" s="16"/>
    </row>
    <row r="14" spans="2:32" x14ac:dyDescent="0.5">
      <c r="B14" t="s">
        <v>58</v>
      </c>
    </row>
    <row r="15" spans="2:32" x14ac:dyDescent="0.5">
      <c r="B15" t="s">
        <v>59</v>
      </c>
    </row>
    <row r="17" spans="2:2" x14ac:dyDescent="0.5">
      <c r="B17"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AF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445</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439</v>
      </c>
      <c r="C9" s="17">
        <v>4.6259844436325297E-2</v>
      </c>
      <c r="D9" s="17">
        <v>6.7786238182081807E-2</v>
      </c>
      <c r="E9" s="17">
        <v>2.5875560080060901E-2</v>
      </c>
      <c r="F9" s="17"/>
      <c r="G9" s="17">
        <v>0.128877929203491</v>
      </c>
      <c r="H9" s="17">
        <v>8.5757787472962602E-2</v>
      </c>
      <c r="I9" s="17">
        <v>6.53484174259958E-2</v>
      </c>
      <c r="J9" s="17">
        <v>2.4933997977502498E-2</v>
      </c>
      <c r="K9" s="17">
        <v>2.5088276044933099E-2</v>
      </c>
      <c r="L9" s="17">
        <v>1.3145440609569301E-2</v>
      </c>
      <c r="M9" s="17"/>
      <c r="N9" s="17">
        <v>2.3596254986934899E-2</v>
      </c>
      <c r="O9" s="17">
        <v>8.3304444784199697E-2</v>
      </c>
      <c r="P9" s="17">
        <v>8.4338868836166495E-2</v>
      </c>
      <c r="Q9" s="17">
        <v>3.4186573712244997E-2</v>
      </c>
      <c r="R9" s="17">
        <v>0</v>
      </c>
      <c r="S9" s="17">
        <v>4.76820768450529E-2</v>
      </c>
      <c r="T9" s="17">
        <v>3.2961605033868503E-2</v>
      </c>
      <c r="U9" s="17">
        <v>9.3030561782082702E-2</v>
      </c>
      <c r="V9" s="17">
        <v>3.0260754846435499E-2</v>
      </c>
      <c r="W9" s="17">
        <v>5.2413355303655901E-2</v>
      </c>
      <c r="X9" s="17">
        <v>1.8600642473654901E-2</v>
      </c>
      <c r="Y9" s="17">
        <v>0.17055273815003399</v>
      </c>
      <c r="Z9" s="17">
        <v>1.9235889021157498E-2</v>
      </c>
      <c r="AA9" s="17">
        <v>6.7390161552146693E-2</v>
      </c>
      <c r="AB9" s="17">
        <v>0</v>
      </c>
      <c r="AC9" s="17">
        <v>0</v>
      </c>
      <c r="AD9" s="17"/>
      <c r="AE9" s="17">
        <v>8.0618919243957393E-2</v>
      </c>
      <c r="AF9" s="17">
        <v>3.0605709916981999E-2</v>
      </c>
    </row>
    <row r="10" spans="2:32" ht="28.7" x14ac:dyDescent="0.5">
      <c r="B10" s="18" t="s">
        <v>440</v>
      </c>
      <c r="C10" s="17">
        <v>0.235525340019589</v>
      </c>
      <c r="D10" s="17">
        <v>0.31136607396998101</v>
      </c>
      <c r="E10" s="17">
        <v>0.16027653121452601</v>
      </c>
      <c r="F10" s="17"/>
      <c r="G10" s="17">
        <v>0.33597025636808298</v>
      </c>
      <c r="H10" s="17">
        <v>0.382039338948366</v>
      </c>
      <c r="I10" s="17">
        <v>0.25402967749114003</v>
      </c>
      <c r="J10" s="17">
        <v>0.230906832247392</v>
      </c>
      <c r="K10" s="17">
        <v>0.16328825482030199</v>
      </c>
      <c r="L10" s="17">
        <v>0.16038668181873</v>
      </c>
      <c r="M10" s="17"/>
      <c r="N10" s="17">
        <v>0.229365643115159</v>
      </c>
      <c r="O10" s="17">
        <v>0.269083661388482</v>
      </c>
      <c r="P10" s="17">
        <v>0.194334495677849</v>
      </c>
      <c r="Q10" s="17">
        <v>0.225848775466508</v>
      </c>
      <c r="R10" s="17">
        <v>0.209106248893596</v>
      </c>
      <c r="S10" s="17">
        <v>0.33657167076047101</v>
      </c>
      <c r="T10" s="17">
        <v>0.22023665428866199</v>
      </c>
      <c r="U10" s="17">
        <v>0.18193355921339999</v>
      </c>
      <c r="V10" s="17">
        <v>0.21136228007976099</v>
      </c>
      <c r="W10" s="17">
        <v>0.19961133292285901</v>
      </c>
      <c r="X10" s="17">
        <v>0.188821470049643</v>
      </c>
      <c r="Y10" s="17">
        <v>0.38711682066345099</v>
      </c>
      <c r="Z10" s="17">
        <v>0.229855546947698</v>
      </c>
      <c r="AA10" s="17">
        <v>0.26790760135896402</v>
      </c>
      <c r="AB10" s="17">
        <v>0.36753758121160801</v>
      </c>
      <c r="AC10" s="17">
        <v>0.35683802129283099</v>
      </c>
      <c r="AD10" s="17"/>
      <c r="AE10" s="17">
        <v>0.28030540150472399</v>
      </c>
      <c r="AF10" s="17">
        <v>0.215123361497249</v>
      </c>
    </row>
    <row r="11" spans="2:32" ht="28.7" x14ac:dyDescent="0.5">
      <c r="B11" s="18" t="s">
        <v>441</v>
      </c>
      <c r="C11" s="17">
        <v>0.65873402066133802</v>
      </c>
      <c r="D11" s="17">
        <v>0.57645231537349995</v>
      </c>
      <c r="E11" s="17">
        <v>0.73974200923792499</v>
      </c>
      <c r="F11" s="17"/>
      <c r="G11" s="17">
        <v>0.49714568045747998</v>
      </c>
      <c r="H11" s="17">
        <v>0.48094091910369402</v>
      </c>
      <c r="I11" s="17">
        <v>0.59239380089040905</v>
      </c>
      <c r="J11" s="17">
        <v>0.68081062089648903</v>
      </c>
      <c r="K11" s="17">
        <v>0.75170860686003704</v>
      </c>
      <c r="L11" s="17">
        <v>0.77403723792790602</v>
      </c>
      <c r="M11" s="17"/>
      <c r="N11" s="17">
        <v>0.66105226210741697</v>
      </c>
      <c r="O11" s="17">
        <v>0.62359235777070399</v>
      </c>
      <c r="P11" s="17">
        <v>0.64244499157798496</v>
      </c>
      <c r="Q11" s="17">
        <v>0.73996465082124696</v>
      </c>
      <c r="R11" s="17">
        <v>0.68136097987924504</v>
      </c>
      <c r="S11" s="17">
        <v>0.615746252394477</v>
      </c>
      <c r="T11" s="17">
        <v>0.69332869396914798</v>
      </c>
      <c r="U11" s="17">
        <v>0.49996874407268499</v>
      </c>
      <c r="V11" s="17">
        <v>0.70293689593829001</v>
      </c>
      <c r="W11" s="17">
        <v>0.67037411279261205</v>
      </c>
      <c r="X11" s="17">
        <v>0.72027188722045099</v>
      </c>
      <c r="Y11" s="17">
        <v>0.44233044118651499</v>
      </c>
      <c r="Z11" s="17">
        <v>0.70013531089425796</v>
      </c>
      <c r="AA11" s="17">
        <v>0.63382139256328296</v>
      </c>
      <c r="AB11" s="17">
        <v>0.55936935166288604</v>
      </c>
      <c r="AC11" s="17">
        <v>0.64316197870716896</v>
      </c>
      <c r="AD11" s="17"/>
      <c r="AE11" s="17">
        <v>0.57788526423075504</v>
      </c>
      <c r="AF11" s="17">
        <v>0.69556904360569505</v>
      </c>
    </row>
    <row r="12" spans="2:32" x14ac:dyDescent="0.5">
      <c r="B12" s="18" t="s">
        <v>442</v>
      </c>
      <c r="C12" s="19">
        <v>5.9480794882747302E-2</v>
      </c>
      <c r="D12" s="19">
        <v>4.4395372474436701E-2</v>
      </c>
      <c r="E12" s="19">
        <v>7.4105899467489106E-2</v>
      </c>
      <c r="F12" s="19"/>
      <c r="G12" s="19">
        <v>3.80061339709458E-2</v>
      </c>
      <c r="H12" s="19">
        <v>5.1261954474976897E-2</v>
      </c>
      <c r="I12" s="19">
        <v>8.8228104192454804E-2</v>
      </c>
      <c r="J12" s="19">
        <v>6.3348548878617003E-2</v>
      </c>
      <c r="K12" s="19">
        <v>5.9914862274728503E-2</v>
      </c>
      <c r="L12" s="19">
        <v>5.2430639643794699E-2</v>
      </c>
      <c r="M12" s="19"/>
      <c r="N12" s="19">
        <v>8.5985839790488905E-2</v>
      </c>
      <c r="O12" s="19">
        <v>2.40195360566142E-2</v>
      </c>
      <c r="P12" s="19">
        <v>7.8881643907999094E-2</v>
      </c>
      <c r="Q12" s="19">
        <v>0</v>
      </c>
      <c r="R12" s="19">
        <v>0.109532771227159</v>
      </c>
      <c r="S12" s="19">
        <v>0</v>
      </c>
      <c r="T12" s="19">
        <v>5.3473046708321502E-2</v>
      </c>
      <c r="U12" s="19">
        <v>0.225067134931833</v>
      </c>
      <c r="V12" s="19">
        <v>5.5440069135513199E-2</v>
      </c>
      <c r="W12" s="19">
        <v>7.7601198980873101E-2</v>
      </c>
      <c r="X12" s="19">
        <v>7.2306000256251099E-2</v>
      </c>
      <c r="Y12" s="19">
        <v>0</v>
      </c>
      <c r="Z12" s="19">
        <v>5.0773253136886097E-2</v>
      </c>
      <c r="AA12" s="19">
        <v>3.08808445256065E-2</v>
      </c>
      <c r="AB12" s="19">
        <v>7.3093067125506603E-2</v>
      </c>
      <c r="AC12" s="19">
        <v>0</v>
      </c>
      <c r="AD12" s="19"/>
      <c r="AE12" s="19">
        <v>6.1190415020563799E-2</v>
      </c>
      <c r="AF12" s="19">
        <v>5.8701884980074101E-2</v>
      </c>
    </row>
    <row r="13" spans="2:32" x14ac:dyDescent="0.5">
      <c r="B13" s="16"/>
    </row>
    <row r="14" spans="2:32" x14ac:dyDescent="0.5">
      <c r="B14" t="s">
        <v>58</v>
      </c>
    </row>
    <row r="15" spans="2:32" x14ac:dyDescent="0.5">
      <c r="B15" t="s">
        <v>59</v>
      </c>
    </row>
    <row r="17" spans="2:2" x14ac:dyDescent="0.5">
      <c r="B17"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AF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446</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439</v>
      </c>
      <c r="C9" s="17">
        <v>6.8769635580100699E-2</v>
      </c>
      <c r="D9" s="17">
        <v>9.9883226292803495E-2</v>
      </c>
      <c r="E9" s="17">
        <v>3.93138716396269E-2</v>
      </c>
      <c r="F9" s="17"/>
      <c r="G9" s="17">
        <v>0.15950248744366499</v>
      </c>
      <c r="H9" s="17">
        <v>0.10620466607826901</v>
      </c>
      <c r="I9" s="17">
        <v>0.1211342723192</v>
      </c>
      <c r="J9" s="17">
        <v>5.7154190007982802E-2</v>
      </c>
      <c r="K9" s="17">
        <v>2.6129597893740201E-2</v>
      </c>
      <c r="L9" s="17">
        <v>2.4092469072410201E-2</v>
      </c>
      <c r="M9" s="17"/>
      <c r="N9" s="17">
        <v>4.0990878036073403E-2</v>
      </c>
      <c r="O9" s="17">
        <v>0.12005884509805401</v>
      </c>
      <c r="P9" s="17">
        <v>5.8853682292248397E-2</v>
      </c>
      <c r="Q9" s="17">
        <v>0.108032723827283</v>
      </c>
      <c r="R9" s="17">
        <v>0.101755585909883</v>
      </c>
      <c r="S9" s="17">
        <v>4.76820768450529E-2</v>
      </c>
      <c r="T9" s="17">
        <v>1.1900165496634601E-2</v>
      </c>
      <c r="U9" s="17">
        <v>9.3030561782082702E-2</v>
      </c>
      <c r="V9" s="17">
        <v>5.5716943517952498E-2</v>
      </c>
      <c r="W9" s="17">
        <v>7.6162018863512301E-2</v>
      </c>
      <c r="X9" s="17">
        <v>7.6715932787975796E-2</v>
      </c>
      <c r="Y9" s="17">
        <v>0.32541336251292702</v>
      </c>
      <c r="Z9" s="17">
        <v>0</v>
      </c>
      <c r="AA9" s="17">
        <v>9.9377410252673007E-2</v>
      </c>
      <c r="AB9" s="17">
        <v>0</v>
      </c>
      <c r="AC9" s="17">
        <v>7.2881509046199403E-2</v>
      </c>
      <c r="AD9" s="17"/>
      <c r="AE9" s="17">
        <v>0.100874274913603</v>
      </c>
      <c r="AF9" s="17">
        <v>5.4142631051154397E-2</v>
      </c>
    </row>
    <row r="10" spans="2:32" ht="28.7" x14ac:dyDescent="0.5">
      <c r="B10" s="18" t="s">
        <v>440</v>
      </c>
      <c r="C10" s="17">
        <v>0.30624599031406102</v>
      </c>
      <c r="D10" s="17">
        <v>0.39157869658281802</v>
      </c>
      <c r="E10" s="17">
        <v>0.22219502807948899</v>
      </c>
      <c r="F10" s="17"/>
      <c r="G10" s="17">
        <v>0.400269186393441</v>
      </c>
      <c r="H10" s="17">
        <v>0.428048042266999</v>
      </c>
      <c r="I10" s="17">
        <v>0.24738911604370101</v>
      </c>
      <c r="J10" s="17">
        <v>0.315078881937286</v>
      </c>
      <c r="K10" s="17">
        <v>0.26835169694238598</v>
      </c>
      <c r="L10" s="17">
        <v>0.25885079607578898</v>
      </c>
      <c r="M10" s="17"/>
      <c r="N10" s="17">
        <v>0.33252630020600998</v>
      </c>
      <c r="O10" s="17">
        <v>0.32572193493759599</v>
      </c>
      <c r="P10" s="17">
        <v>0.25536723186611299</v>
      </c>
      <c r="Q10" s="17">
        <v>0.27708484402771499</v>
      </c>
      <c r="R10" s="17">
        <v>0.30794541738058301</v>
      </c>
      <c r="S10" s="17">
        <v>0.29613972456515503</v>
      </c>
      <c r="T10" s="17">
        <v>0.29366958820472</v>
      </c>
      <c r="U10" s="17">
        <v>0.23174712698882999</v>
      </c>
      <c r="V10" s="17">
        <v>0.342578680785523</v>
      </c>
      <c r="W10" s="17">
        <v>0.28168541663579</v>
      </c>
      <c r="X10" s="17">
        <v>0.20319058947948601</v>
      </c>
      <c r="Y10" s="17">
        <v>0.23225619630055899</v>
      </c>
      <c r="Z10" s="17">
        <v>0.22679519562008099</v>
      </c>
      <c r="AA10" s="17">
        <v>0.36174898823759699</v>
      </c>
      <c r="AB10" s="17">
        <v>0.51093611989218302</v>
      </c>
      <c r="AC10" s="17">
        <v>0.38828239026216999</v>
      </c>
      <c r="AD10" s="17"/>
      <c r="AE10" s="17">
        <v>0.39069664981927699</v>
      </c>
      <c r="AF10" s="17">
        <v>0.26776992564865698</v>
      </c>
    </row>
    <row r="11" spans="2:32" ht="28.7" x14ac:dyDescent="0.5">
      <c r="B11" s="18" t="s">
        <v>441</v>
      </c>
      <c r="C11" s="17">
        <v>0.57320673474914896</v>
      </c>
      <c r="D11" s="17">
        <v>0.48195433464019</v>
      </c>
      <c r="E11" s="17">
        <v>0.66246432152066104</v>
      </c>
      <c r="F11" s="17"/>
      <c r="G11" s="17">
        <v>0.41390418678830099</v>
      </c>
      <c r="H11" s="17">
        <v>0.43082666540537501</v>
      </c>
      <c r="I11" s="17">
        <v>0.523080392391161</v>
      </c>
      <c r="J11" s="17">
        <v>0.56564719175009104</v>
      </c>
      <c r="K11" s="17">
        <v>0.65982265379502203</v>
      </c>
      <c r="L11" s="17">
        <v>0.68134722835483397</v>
      </c>
      <c r="M11" s="17"/>
      <c r="N11" s="17">
        <v>0.57892363793069301</v>
      </c>
      <c r="O11" s="17">
        <v>0.52421831497230298</v>
      </c>
      <c r="P11" s="17">
        <v>0.62684807425432298</v>
      </c>
      <c r="Q11" s="17">
        <v>0.552361404481861</v>
      </c>
      <c r="R11" s="17">
        <v>0.38406140267559602</v>
      </c>
      <c r="S11" s="17">
        <v>0.615746252394477</v>
      </c>
      <c r="T11" s="17">
        <v>0.61878829026010196</v>
      </c>
      <c r="U11" s="17">
        <v>0.54591773795975895</v>
      </c>
      <c r="V11" s="17">
        <v>0.55821555876997497</v>
      </c>
      <c r="W11" s="17">
        <v>0.57011661160984195</v>
      </c>
      <c r="X11" s="17">
        <v>0.68436352556740698</v>
      </c>
      <c r="Y11" s="17">
        <v>0.44233044118651499</v>
      </c>
      <c r="Z11" s="17">
        <v>0.73637626485671404</v>
      </c>
      <c r="AA11" s="17">
        <v>0.50799275698412305</v>
      </c>
      <c r="AB11" s="17">
        <v>0.450186461334036</v>
      </c>
      <c r="AC11" s="17">
        <v>0.53883610069163002</v>
      </c>
      <c r="AD11" s="17"/>
      <c r="AE11" s="17">
        <v>0.45967896082306098</v>
      </c>
      <c r="AF11" s="17">
        <v>0.624930451254047</v>
      </c>
    </row>
    <row r="12" spans="2:32" x14ac:dyDescent="0.5">
      <c r="B12" s="18" t="s">
        <v>442</v>
      </c>
      <c r="C12" s="19">
        <v>5.1777639356689997E-2</v>
      </c>
      <c r="D12" s="19">
        <v>2.65837424841887E-2</v>
      </c>
      <c r="E12" s="19">
        <v>7.6026778760223193E-2</v>
      </c>
      <c r="F12" s="19"/>
      <c r="G12" s="19">
        <v>2.6324139374593301E-2</v>
      </c>
      <c r="H12" s="19">
        <v>3.4920626249356899E-2</v>
      </c>
      <c r="I12" s="19">
        <v>0.10839621924593899</v>
      </c>
      <c r="J12" s="19">
        <v>6.2119736304640003E-2</v>
      </c>
      <c r="K12" s="19">
        <v>4.5696051368851603E-2</v>
      </c>
      <c r="L12" s="19">
        <v>3.5709506496966602E-2</v>
      </c>
      <c r="M12" s="19"/>
      <c r="N12" s="19">
        <v>4.7559183827223399E-2</v>
      </c>
      <c r="O12" s="19">
        <v>3.00009049920473E-2</v>
      </c>
      <c r="P12" s="19">
        <v>5.8931011587315299E-2</v>
      </c>
      <c r="Q12" s="19">
        <v>6.2521027663140494E-2</v>
      </c>
      <c r="R12" s="19">
        <v>0.20623759403393799</v>
      </c>
      <c r="S12" s="19">
        <v>4.0431946195315399E-2</v>
      </c>
      <c r="T12" s="19">
        <v>7.5641956038543401E-2</v>
      </c>
      <c r="U12" s="19">
        <v>0.12930457326932801</v>
      </c>
      <c r="V12" s="19">
        <v>4.3488816926549601E-2</v>
      </c>
      <c r="W12" s="19">
        <v>7.2035952890855598E-2</v>
      </c>
      <c r="X12" s="19">
        <v>3.57299521651313E-2</v>
      </c>
      <c r="Y12" s="19">
        <v>0</v>
      </c>
      <c r="Z12" s="19">
        <v>3.6828539523204203E-2</v>
      </c>
      <c r="AA12" s="19">
        <v>3.08808445256065E-2</v>
      </c>
      <c r="AB12" s="19">
        <v>3.88774187737813E-2</v>
      </c>
      <c r="AC12" s="19">
        <v>0</v>
      </c>
      <c r="AD12" s="19"/>
      <c r="AE12" s="19">
        <v>4.8750114444059897E-2</v>
      </c>
      <c r="AF12" s="19">
        <v>5.3156992046141598E-2</v>
      </c>
    </row>
    <row r="13" spans="2:32" x14ac:dyDescent="0.5">
      <c r="B13" s="16"/>
    </row>
    <row r="14" spans="2:32" x14ac:dyDescent="0.5">
      <c r="B14" t="s">
        <v>58</v>
      </c>
    </row>
    <row r="15" spans="2:32" x14ac:dyDescent="0.5">
      <c r="B15" t="s">
        <v>59</v>
      </c>
    </row>
    <row r="17" spans="2:2" x14ac:dyDescent="0.5">
      <c r="B17"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AF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447</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439</v>
      </c>
      <c r="C9" s="17">
        <v>5.61617261210259E-2</v>
      </c>
      <c r="D9" s="17">
        <v>8.6751480627892397E-2</v>
      </c>
      <c r="E9" s="17">
        <v>2.5394884228335999E-2</v>
      </c>
      <c r="F9" s="17"/>
      <c r="G9" s="17">
        <v>0.18998484569695001</v>
      </c>
      <c r="H9" s="17">
        <v>0.114261701205225</v>
      </c>
      <c r="I9" s="17">
        <v>9.8677707671600903E-2</v>
      </c>
      <c r="J9" s="17">
        <v>2.0963402607683802E-2</v>
      </c>
      <c r="K9" s="17">
        <v>1.6177298453713899E-2</v>
      </c>
      <c r="L9" s="17">
        <v>3.6994329802907998E-3</v>
      </c>
      <c r="M9" s="17"/>
      <c r="N9" s="17">
        <v>5.98057399599001E-2</v>
      </c>
      <c r="O9" s="17">
        <v>5.5862709730635403E-2</v>
      </c>
      <c r="P9" s="17">
        <v>4.4364084245101E-2</v>
      </c>
      <c r="Q9" s="17">
        <v>6.18164873007215E-2</v>
      </c>
      <c r="R9" s="17">
        <v>0.107350662983714</v>
      </c>
      <c r="S9" s="17">
        <v>4.76820768450529E-2</v>
      </c>
      <c r="T9" s="17">
        <v>3.5336607577485003E-2</v>
      </c>
      <c r="U9" s="17">
        <v>9.3030561782082702E-2</v>
      </c>
      <c r="V9" s="17">
        <v>3.2847947504727297E-2</v>
      </c>
      <c r="W9" s="17">
        <v>6.6385316385264806E-2</v>
      </c>
      <c r="X9" s="17">
        <v>7.6700716867051905E-2</v>
      </c>
      <c r="Y9" s="17">
        <v>0.250571269127913</v>
      </c>
      <c r="Z9" s="17">
        <v>0</v>
      </c>
      <c r="AA9" s="17">
        <v>0.112872562091412</v>
      </c>
      <c r="AB9" s="17">
        <v>0</v>
      </c>
      <c r="AC9" s="17">
        <v>7.5418295447853501E-2</v>
      </c>
      <c r="AD9" s="17"/>
      <c r="AE9" s="17">
        <v>7.7921742371511005E-2</v>
      </c>
      <c r="AF9" s="17">
        <v>4.6247774030193499E-2</v>
      </c>
    </row>
    <row r="10" spans="2:32" ht="28.7" x14ac:dyDescent="0.5">
      <c r="B10" s="18" t="s">
        <v>440</v>
      </c>
      <c r="C10" s="17">
        <v>0.195305229277774</v>
      </c>
      <c r="D10" s="17">
        <v>0.25355691698090299</v>
      </c>
      <c r="E10" s="17">
        <v>0.13846793094141299</v>
      </c>
      <c r="F10" s="17"/>
      <c r="G10" s="17">
        <v>0.23100559903582399</v>
      </c>
      <c r="H10" s="17">
        <v>0.30995257580083502</v>
      </c>
      <c r="I10" s="17">
        <v>0.25496959064961999</v>
      </c>
      <c r="J10" s="17">
        <v>0.24879808859996899</v>
      </c>
      <c r="K10" s="17">
        <v>0.118302264164107</v>
      </c>
      <c r="L10" s="17">
        <v>0.103697894128957</v>
      </c>
      <c r="M10" s="17"/>
      <c r="N10" s="17">
        <v>0.18418832155971901</v>
      </c>
      <c r="O10" s="17">
        <v>0.27065294522697197</v>
      </c>
      <c r="P10" s="17">
        <v>0.143118431823648</v>
      </c>
      <c r="Q10" s="17">
        <v>6.5198337231533801E-2</v>
      </c>
      <c r="R10" s="17">
        <v>0.200594754396869</v>
      </c>
      <c r="S10" s="17">
        <v>0.225392250239044</v>
      </c>
      <c r="T10" s="17">
        <v>0.18321307479906801</v>
      </c>
      <c r="U10" s="17">
        <v>4.8612266760884697E-2</v>
      </c>
      <c r="V10" s="17">
        <v>0.171039108301482</v>
      </c>
      <c r="W10" s="17">
        <v>0.21257203364511401</v>
      </c>
      <c r="X10" s="17">
        <v>0.10991848656151799</v>
      </c>
      <c r="Y10" s="17">
        <v>0.30599806200680602</v>
      </c>
      <c r="Z10" s="17">
        <v>0.158684413118515</v>
      </c>
      <c r="AA10" s="17">
        <v>0.30198621960660599</v>
      </c>
      <c r="AB10" s="17">
        <v>0.15505594653600799</v>
      </c>
      <c r="AC10" s="17">
        <v>0.22084889082053999</v>
      </c>
      <c r="AD10" s="17"/>
      <c r="AE10" s="17">
        <v>0.266349662834451</v>
      </c>
      <c r="AF10" s="17">
        <v>0.16293709579416399</v>
      </c>
    </row>
    <row r="11" spans="2:32" ht="28.7" x14ac:dyDescent="0.5">
      <c r="B11" s="18" t="s">
        <v>441</v>
      </c>
      <c r="C11" s="17">
        <v>0.450078769088469</v>
      </c>
      <c r="D11" s="17">
        <v>0.43602252105781802</v>
      </c>
      <c r="E11" s="17">
        <v>0.46516646454925797</v>
      </c>
      <c r="F11" s="17"/>
      <c r="G11" s="17">
        <v>0.43853876056902702</v>
      </c>
      <c r="H11" s="17">
        <v>0.38317534238140499</v>
      </c>
      <c r="I11" s="17">
        <v>0.391571299736583</v>
      </c>
      <c r="J11" s="17">
        <v>0.49236618722013997</v>
      </c>
      <c r="K11" s="17">
        <v>0.47523315783817999</v>
      </c>
      <c r="L11" s="17">
        <v>0.48129646308410601</v>
      </c>
      <c r="M11" s="17"/>
      <c r="N11" s="17">
        <v>0.44218165581331098</v>
      </c>
      <c r="O11" s="17">
        <v>0.477819159304469</v>
      </c>
      <c r="P11" s="17">
        <v>0.355311026972158</v>
      </c>
      <c r="Q11" s="17">
        <v>0.477553600473273</v>
      </c>
      <c r="R11" s="17">
        <v>0.37123345425521698</v>
      </c>
      <c r="S11" s="17">
        <v>0.52978473384320501</v>
      </c>
      <c r="T11" s="17">
        <v>0.43407941659738097</v>
      </c>
      <c r="U11" s="17">
        <v>0.50136093735322396</v>
      </c>
      <c r="V11" s="17">
        <v>0.54227130457025097</v>
      </c>
      <c r="W11" s="17">
        <v>0.46534809978957398</v>
      </c>
      <c r="X11" s="17">
        <v>0.42547515211440301</v>
      </c>
      <c r="Y11" s="17">
        <v>0.23061544576394</v>
      </c>
      <c r="Z11" s="17">
        <v>0.42751818383629298</v>
      </c>
      <c r="AA11" s="17">
        <v>0.39434116474577902</v>
      </c>
      <c r="AB11" s="17">
        <v>0.37231618997813098</v>
      </c>
      <c r="AC11" s="17">
        <v>0.300800112875315</v>
      </c>
      <c r="AD11" s="17"/>
      <c r="AE11" s="17">
        <v>0.42644431666826599</v>
      </c>
      <c r="AF11" s="17">
        <v>0.46084672193784798</v>
      </c>
    </row>
    <row r="12" spans="2:32" x14ac:dyDescent="0.5">
      <c r="B12" s="18" t="s">
        <v>442</v>
      </c>
      <c r="C12" s="19">
        <v>0.29845427551273102</v>
      </c>
      <c r="D12" s="19">
        <v>0.22366908133338601</v>
      </c>
      <c r="E12" s="19">
        <v>0.37097072028099398</v>
      </c>
      <c r="F12" s="19"/>
      <c r="G12" s="19">
        <v>0.14047079469819901</v>
      </c>
      <c r="H12" s="19">
        <v>0.19261038061253499</v>
      </c>
      <c r="I12" s="19">
        <v>0.25478140194219601</v>
      </c>
      <c r="J12" s="19">
        <v>0.237872321572207</v>
      </c>
      <c r="K12" s="19">
        <v>0.390287279544</v>
      </c>
      <c r="L12" s="19">
        <v>0.41130620980664601</v>
      </c>
      <c r="M12" s="19"/>
      <c r="N12" s="19">
        <v>0.31382428266707002</v>
      </c>
      <c r="O12" s="19">
        <v>0.19566518573792399</v>
      </c>
      <c r="P12" s="19">
        <v>0.45720645695909301</v>
      </c>
      <c r="Q12" s="19">
        <v>0.39543157499447201</v>
      </c>
      <c r="R12" s="19">
        <v>0.32082112836420101</v>
      </c>
      <c r="S12" s="19">
        <v>0.197140939072698</v>
      </c>
      <c r="T12" s="19">
        <v>0.34737090102606599</v>
      </c>
      <c r="U12" s="19">
        <v>0.35699623410380898</v>
      </c>
      <c r="V12" s="19">
        <v>0.25384163962354001</v>
      </c>
      <c r="W12" s="19">
        <v>0.255694550180048</v>
      </c>
      <c r="X12" s="19">
        <v>0.38790564445702702</v>
      </c>
      <c r="Y12" s="19">
        <v>0.21281522310134199</v>
      </c>
      <c r="Z12" s="19">
        <v>0.41379740304519302</v>
      </c>
      <c r="AA12" s="19">
        <v>0.190800053556203</v>
      </c>
      <c r="AB12" s="19">
        <v>0.472627863485861</v>
      </c>
      <c r="AC12" s="19">
        <v>0.40293270085629201</v>
      </c>
      <c r="AD12" s="19"/>
      <c r="AE12" s="19">
        <v>0.22928427812577201</v>
      </c>
      <c r="AF12" s="19">
        <v>0.329968408237794</v>
      </c>
    </row>
    <row r="13" spans="2:32" x14ac:dyDescent="0.5">
      <c r="B13" s="16"/>
    </row>
    <row r="14" spans="2:32" x14ac:dyDescent="0.5">
      <c r="B14" t="s">
        <v>58</v>
      </c>
    </row>
    <row r="15" spans="2:32" x14ac:dyDescent="0.5">
      <c r="B15" t="s">
        <v>59</v>
      </c>
    </row>
    <row r="17" spans="2:2" x14ac:dyDescent="0.5">
      <c r="B17"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AF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448</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439</v>
      </c>
      <c r="C9" s="17">
        <v>6.9270168412369396E-2</v>
      </c>
      <c r="D9" s="17">
        <v>0.10595780587619601</v>
      </c>
      <c r="E9" s="17">
        <v>3.27289898043642E-2</v>
      </c>
      <c r="F9" s="17"/>
      <c r="G9" s="17">
        <v>0.18482600066466601</v>
      </c>
      <c r="H9" s="17">
        <v>0.137488536970821</v>
      </c>
      <c r="I9" s="17">
        <v>0.114397360372512</v>
      </c>
      <c r="J9" s="17">
        <v>4.65019705104412E-2</v>
      </c>
      <c r="K9" s="17">
        <v>2.4582078273401701E-2</v>
      </c>
      <c r="L9" s="17">
        <v>1.1131327683394801E-2</v>
      </c>
      <c r="M9" s="17"/>
      <c r="N9" s="17">
        <v>5.9031558727790701E-2</v>
      </c>
      <c r="O9" s="17">
        <v>6.8866482253267997E-2</v>
      </c>
      <c r="P9" s="17">
        <v>6.4388236515482603E-2</v>
      </c>
      <c r="Q9" s="17">
        <v>3.4186573712244997E-2</v>
      </c>
      <c r="R9" s="17">
        <v>0.101755585909883</v>
      </c>
      <c r="S9" s="17">
        <v>4.76820768450529E-2</v>
      </c>
      <c r="T9" s="17">
        <v>7.1047593348440005E-2</v>
      </c>
      <c r="U9" s="17">
        <v>9.3030561782082702E-2</v>
      </c>
      <c r="V9" s="17">
        <v>7.4161686007771496E-2</v>
      </c>
      <c r="W9" s="17">
        <v>8.64593217111774E-2</v>
      </c>
      <c r="X9" s="17">
        <v>5.5902960676719897E-2</v>
      </c>
      <c r="Y9" s="17">
        <v>8.4418386220739897E-2</v>
      </c>
      <c r="Z9" s="17">
        <v>0</v>
      </c>
      <c r="AA9" s="17">
        <v>6.7390161552146693E-2</v>
      </c>
      <c r="AB9" s="17">
        <v>3.4215648351725303E-2</v>
      </c>
      <c r="AC9" s="17">
        <v>0.19593059905486099</v>
      </c>
      <c r="AD9" s="17"/>
      <c r="AE9" s="17">
        <v>9.2436142871989604E-2</v>
      </c>
      <c r="AF9" s="17">
        <v>5.8715656031203198E-2</v>
      </c>
    </row>
    <row r="10" spans="2:32" ht="28.7" x14ac:dyDescent="0.5">
      <c r="B10" s="18" t="s">
        <v>440</v>
      </c>
      <c r="C10" s="17">
        <v>0.23257388460717601</v>
      </c>
      <c r="D10" s="17">
        <v>0.30875544561666501</v>
      </c>
      <c r="E10" s="17">
        <v>0.15875333347547499</v>
      </c>
      <c r="F10" s="17"/>
      <c r="G10" s="17">
        <v>0.39359384822035698</v>
      </c>
      <c r="H10" s="17">
        <v>0.36441350668450501</v>
      </c>
      <c r="I10" s="17">
        <v>0.24901662806576699</v>
      </c>
      <c r="J10" s="17">
        <v>0.23349425820060099</v>
      </c>
      <c r="K10" s="17">
        <v>0.19525889199569299</v>
      </c>
      <c r="L10" s="17">
        <v>0.118872980079547</v>
      </c>
      <c r="M10" s="17"/>
      <c r="N10" s="17">
        <v>0.21149305915719099</v>
      </c>
      <c r="O10" s="17">
        <v>0.25814466423113602</v>
      </c>
      <c r="P10" s="17">
        <v>0.17862806523719901</v>
      </c>
      <c r="Q10" s="17">
        <v>0.286649325107313</v>
      </c>
      <c r="R10" s="17">
        <v>0.30794541738058301</v>
      </c>
      <c r="S10" s="17">
        <v>0.29420665619029401</v>
      </c>
      <c r="T10" s="17">
        <v>0.20709204613287699</v>
      </c>
      <c r="U10" s="17">
        <v>0.19526281667516401</v>
      </c>
      <c r="V10" s="17">
        <v>0.23031117305051299</v>
      </c>
      <c r="W10" s="17">
        <v>0.21030652190112401</v>
      </c>
      <c r="X10" s="17">
        <v>0.13681323849603699</v>
      </c>
      <c r="Y10" s="17">
        <v>0.39501566540087801</v>
      </c>
      <c r="Z10" s="17">
        <v>0.29732560643261002</v>
      </c>
      <c r="AA10" s="17">
        <v>0.38039954058700798</v>
      </c>
      <c r="AB10" s="17">
        <v>0.26045532787930897</v>
      </c>
      <c r="AC10" s="17">
        <v>0.23254248114940401</v>
      </c>
      <c r="AD10" s="17"/>
      <c r="AE10" s="17">
        <v>0.29850753245179601</v>
      </c>
      <c r="AF10" s="17">
        <v>0.20253424592396399</v>
      </c>
    </row>
    <row r="11" spans="2:32" ht="28.7" x14ac:dyDescent="0.5">
      <c r="B11" s="18" t="s">
        <v>441</v>
      </c>
      <c r="C11" s="17">
        <v>0.57634519124845696</v>
      </c>
      <c r="D11" s="17">
        <v>0.49822493992323502</v>
      </c>
      <c r="E11" s="17">
        <v>0.65307455856669006</v>
      </c>
      <c r="F11" s="17"/>
      <c r="G11" s="17">
        <v>0.37346138032008802</v>
      </c>
      <c r="H11" s="17">
        <v>0.424282136711924</v>
      </c>
      <c r="I11" s="17">
        <v>0.508210194309065</v>
      </c>
      <c r="J11" s="17">
        <v>0.58911299885339596</v>
      </c>
      <c r="K11" s="17">
        <v>0.63731459160680604</v>
      </c>
      <c r="L11" s="17">
        <v>0.71991215219184501</v>
      </c>
      <c r="M11" s="17"/>
      <c r="N11" s="17">
        <v>0.58673329267781305</v>
      </c>
      <c r="O11" s="17">
        <v>0.60313111470098402</v>
      </c>
      <c r="P11" s="17">
        <v>0.55984861412549003</v>
      </c>
      <c r="Q11" s="17">
        <v>0.58540591018188903</v>
      </c>
      <c r="R11" s="17">
        <v>0.38406140267559602</v>
      </c>
      <c r="S11" s="17">
        <v>0.54436863406523806</v>
      </c>
      <c r="T11" s="17">
        <v>0.54000615705622002</v>
      </c>
      <c r="U11" s="17">
        <v>0.49349905084210799</v>
      </c>
      <c r="V11" s="17">
        <v>0.62823465996319405</v>
      </c>
      <c r="W11" s="17">
        <v>0.57354856340270499</v>
      </c>
      <c r="X11" s="17">
        <v>0.69699123967745302</v>
      </c>
      <c r="Y11" s="17">
        <v>0.37673729013520402</v>
      </c>
      <c r="Z11" s="17">
        <v>0.58408624641476603</v>
      </c>
      <c r="AA11" s="17">
        <v>0.46098828461722202</v>
      </c>
      <c r="AB11" s="17">
        <v>0.59312874810166905</v>
      </c>
      <c r="AC11" s="17">
        <v>0.40510830749169002</v>
      </c>
      <c r="AD11" s="17"/>
      <c r="AE11" s="17">
        <v>0.51522571515038496</v>
      </c>
      <c r="AF11" s="17">
        <v>0.60419147366286197</v>
      </c>
    </row>
    <row r="12" spans="2:32" x14ac:dyDescent="0.5">
      <c r="B12" s="18" t="s">
        <v>442</v>
      </c>
      <c r="C12" s="19">
        <v>0.121810755731998</v>
      </c>
      <c r="D12" s="19">
        <v>8.7061808583904804E-2</v>
      </c>
      <c r="E12" s="19">
        <v>0.155443118153471</v>
      </c>
      <c r="F12" s="19"/>
      <c r="G12" s="19">
        <v>4.8118770794889298E-2</v>
      </c>
      <c r="H12" s="19">
        <v>7.3815819632749802E-2</v>
      </c>
      <c r="I12" s="19">
        <v>0.12837581725265601</v>
      </c>
      <c r="J12" s="19">
        <v>0.13089077243556099</v>
      </c>
      <c r="K12" s="19">
        <v>0.142844438124099</v>
      </c>
      <c r="L12" s="19">
        <v>0.15008354004521299</v>
      </c>
      <c r="M12" s="19"/>
      <c r="N12" s="19">
        <v>0.14274208943720501</v>
      </c>
      <c r="O12" s="19">
        <v>6.9857738814611603E-2</v>
      </c>
      <c r="P12" s="19">
        <v>0.19713508412182801</v>
      </c>
      <c r="Q12" s="19">
        <v>9.3758190998553606E-2</v>
      </c>
      <c r="R12" s="19">
        <v>0.20623759403393799</v>
      </c>
      <c r="S12" s="19">
        <v>0.113742632899415</v>
      </c>
      <c r="T12" s="19">
        <v>0.181854203462463</v>
      </c>
      <c r="U12" s="19">
        <v>0.218207570700645</v>
      </c>
      <c r="V12" s="19">
        <v>6.7292480978521405E-2</v>
      </c>
      <c r="W12" s="19">
        <v>0.12968559298499399</v>
      </c>
      <c r="X12" s="19">
        <v>0.11029256114979</v>
      </c>
      <c r="Y12" s="19">
        <v>0.143828658243178</v>
      </c>
      <c r="Z12" s="19">
        <v>0.118588147152623</v>
      </c>
      <c r="AA12" s="19">
        <v>9.1222013243623501E-2</v>
      </c>
      <c r="AB12" s="19">
        <v>0.112200275667296</v>
      </c>
      <c r="AC12" s="19">
        <v>0.166418612304046</v>
      </c>
      <c r="AD12" s="19"/>
      <c r="AE12" s="19">
        <v>9.3830609525829597E-2</v>
      </c>
      <c r="AF12" s="19">
        <v>0.13455862438197</v>
      </c>
    </row>
    <row r="13" spans="2:32" x14ac:dyDescent="0.5">
      <c r="B13" s="16"/>
    </row>
    <row r="14" spans="2:32" x14ac:dyDescent="0.5">
      <c r="B14" t="s">
        <v>58</v>
      </c>
    </row>
    <row r="15" spans="2:32" x14ac:dyDescent="0.5">
      <c r="B15" t="s">
        <v>59</v>
      </c>
    </row>
    <row r="17" spans="2:2" x14ac:dyDescent="0.5">
      <c r="B17"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AF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449</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439</v>
      </c>
      <c r="C9" s="17">
        <v>0.106528530974644</v>
      </c>
      <c r="D9" s="17">
        <v>0.129208701867009</v>
      </c>
      <c r="E9" s="17">
        <v>8.1565184889809794E-2</v>
      </c>
      <c r="F9" s="17"/>
      <c r="G9" s="17">
        <v>0.24922338757727899</v>
      </c>
      <c r="H9" s="17">
        <v>0.164023339887928</v>
      </c>
      <c r="I9" s="17">
        <v>0.14053731890075399</v>
      </c>
      <c r="J9" s="17">
        <v>8.1313208171645501E-2</v>
      </c>
      <c r="K9" s="17">
        <v>8.8637722856517595E-2</v>
      </c>
      <c r="L9" s="17">
        <v>3.4609641313118403E-2</v>
      </c>
      <c r="M9" s="17"/>
      <c r="N9" s="17">
        <v>0.14507365536411801</v>
      </c>
      <c r="O9" s="17">
        <v>0.1193810955776</v>
      </c>
      <c r="P9" s="17">
        <v>0.124313653427232</v>
      </c>
      <c r="Q9" s="17">
        <v>0.125461447931554</v>
      </c>
      <c r="R9" s="17">
        <v>0.101755585909883</v>
      </c>
      <c r="S9" s="17">
        <v>0.12599683856010399</v>
      </c>
      <c r="T9" s="17">
        <v>8.6872517718703399E-2</v>
      </c>
      <c r="U9" s="17">
        <v>0.141642828542967</v>
      </c>
      <c r="V9" s="17">
        <v>0.100508004646831</v>
      </c>
      <c r="W9" s="17">
        <v>9.7444289019010505E-2</v>
      </c>
      <c r="X9" s="17">
        <v>0.147087715680491</v>
      </c>
      <c r="Y9" s="17">
        <v>0.23989474861342</v>
      </c>
      <c r="Z9" s="17">
        <v>0</v>
      </c>
      <c r="AA9" s="17">
        <v>0.13634322847793401</v>
      </c>
      <c r="AB9" s="17">
        <v>0</v>
      </c>
      <c r="AC9" s="17">
        <v>6.8674092010368504E-2</v>
      </c>
      <c r="AD9" s="17"/>
      <c r="AE9" s="17">
        <v>0.134047750423712</v>
      </c>
      <c r="AF9" s="17">
        <v>9.3990662433801803E-2</v>
      </c>
    </row>
    <row r="10" spans="2:32" ht="28.7" x14ac:dyDescent="0.5">
      <c r="B10" s="18" t="s">
        <v>440</v>
      </c>
      <c r="C10" s="17">
        <v>0.35717729126720699</v>
      </c>
      <c r="D10" s="17">
        <v>0.38538483051636002</v>
      </c>
      <c r="E10" s="17">
        <v>0.33156370969002003</v>
      </c>
      <c r="F10" s="17"/>
      <c r="G10" s="17">
        <v>0.43075522639797298</v>
      </c>
      <c r="H10" s="17">
        <v>0.46557401466550802</v>
      </c>
      <c r="I10" s="17">
        <v>0.35160277095370901</v>
      </c>
      <c r="J10" s="17">
        <v>0.325820088105431</v>
      </c>
      <c r="K10" s="17">
        <v>0.33565255376632902</v>
      </c>
      <c r="L10" s="17">
        <v>0.308135638242865</v>
      </c>
      <c r="M10" s="17"/>
      <c r="N10" s="17">
        <v>0.33199995028569301</v>
      </c>
      <c r="O10" s="17">
        <v>0.36846632615508101</v>
      </c>
      <c r="P10" s="17">
        <v>0.30415743711152698</v>
      </c>
      <c r="Q10" s="17">
        <v>0.37853105509016699</v>
      </c>
      <c r="R10" s="17">
        <v>0.50424001407968999</v>
      </c>
      <c r="S10" s="17">
        <v>0.29577443506828199</v>
      </c>
      <c r="T10" s="17">
        <v>0.31685012381049299</v>
      </c>
      <c r="U10" s="17">
        <v>0.40374510284613901</v>
      </c>
      <c r="V10" s="17">
        <v>0.32839466463967398</v>
      </c>
      <c r="W10" s="17">
        <v>0.37421971021297101</v>
      </c>
      <c r="X10" s="17">
        <v>0.365421421409242</v>
      </c>
      <c r="Y10" s="17">
        <v>0.39272129573395398</v>
      </c>
      <c r="Z10" s="17">
        <v>0.30577831379717602</v>
      </c>
      <c r="AA10" s="17">
        <v>0.424400163963288</v>
      </c>
      <c r="AB10" s="17">
        <v>0.41569004355772099</v>
      </c>
      <c r="AC10" s="17">
        <v>0.45747982422280598</v>
      </c>
      <c r="AD10" s="17"/>
      <c r="AE10" s="17">
        <v>0.39689959821090698</v>
      </c>
      <c r="AF10" s="17">
        <v>0.33907964632779197</v>
      </c>
    </row>
    <row r="11" spans="2:32" ht="28.7" x14ac:dyDescent="0.5">
      <c r="B11" s="18" t="s">
        <v>441</v>
      </c>
      <c r="C11" s="17">
        <v>0.48502712028540801</v>
      </c>
      <c r="D11" s="17">
        <v>0.44371131902448402</v>
      </c>
      <c r="E11" s="17">
        <v>0.52627416750773703</v>
      </c>
      <c r="F11" s="17"/>
      <c r="G11" s="17">
        <v>0.30926290590004801</v>
      </c>
      <c r="H11" s="17">
        <v>0.32546176920299302</v>
      </c>
      <c r="I11" s="17">
        <v>0.42710994142166298</v>
      </c>
      <c r="J11" s="17">
        <v>0.526015647331876</v>
      </c>
      <c r="K11" s="17">
        <v>0.51786901176517497</v>
      </c>
      <c r="L11" s="17">
        <v>0.61976546980016001</v>
      </c>
      <c r="M11" s="17"/>
      <c r="N11" s="17">
        <v>0.49833751232897699</v>
      </c>
      <c r="O11" s="17">
        <v>0.48815277489279701</v>
      </c>
      <c r="P11" s="17">
        <v>0.51259789787392496</v>
      </c>
      <c r="Q11" s="17">
        <v>0.40310864164856303</v>
      </c>
      <c r="R11" s="17">
        <v>0.18776680597648901</v>
      </c>
      <c r="S11" s="17">
        <v>0.45913477334781699</v>
      </c>
      <c r="T11" s="17">
        <v>0.51883962093446301</v>
      </c>
      <c r="U11" s="17">
        <v>0.281516050438608</v>
      </c>
      <c r="V11" s="17">
        <v>0.54630446681778499</v>
      </c>
      <c r="W11" s="17">
        <v>0.46280062058145999</v>
      </c>
      <c r="X11" s="17">
        <v>0.45467475529744</v>
      </c>
      <c r="Y11" s="17">
        <v>0.29254186226761197</v>
      </c>
      <c r="Z11" s="17">
        <v>0.64219216110660504</v>
      </c>
      <c r="AA11" s="17">
        <v>0.40837576303317102</v>
      </c>
      <c r="AB11" s="17">
        <v>0.49949221377655501</v>
      </c>
      <c r="AC11" s="17">
        <v>0.47384608376682602</v>
      </c>
      <c r="AD11" s="17"/>
      <c r="AE11" s="17">
        <v>0.43144229487340502</v>
      </c>
      <c r="AF11" s="17">
        <v>0.50944058513832902</v>
      </c>
    </row>
    <row r="12" spans="2:32" x14ac:dyDescent="0.5">
      <c r="B12" s="18" t="s">
        <v>442</v>
      </c>
      <c r="C12" s="19">
        <v>5.1267057472741198E-2</v>
      </c>
      <c r="D12" s="19">
        <v>4.1695148592146701E-2</v>
      </c>
      <c r="E12" s="19">
        <v>6.0596937912432799E-2</v>
      </c>
      <c r="F12" s="19"/>
      <c r="G12" s="19">
        <v>1.07584801246995E-2</v>
      </c>
      <c r="H12" s="19">
        <v>4.49408762435713E-2</v>
      </c>
      <c r="I12" s="19">
        <v>8.0749968723874702E-2</v>
      </c>
      <c r="J12" s="19">
        <v>6.6851056391048297E-2</v>
      </c>
      <c r="K12" s="19">
        <v>5.7840711611979102E-2</v>
      </c>
      <c r="L12" s="19">
        <v>3.7489250643856602E-2</v>
      </c>
      <c r="M12" s="19"/>
      <c r="N12" s="19">
        <v>2.45888820212125E-2</v>
      </c>
      <c r="O12" s="19">
        <v>2.3999803374521199E-2</v>
      </c>
      <c r="P12" s="19">
        <v>5.8931011587315299E-2</v>
      </c>
      <c r="Q12" s="19">
        <v>9.2898855329716895E-2</v>
      </c>
      <c r="R12" s="19">
        <v>0.20623759403393799</v>
      </c>
      <c r="S12" s="19">
        <v>0.11909395302379699</v>
      </c>
      <c r="T12" s="19">
        <v>7.7437737536340701E-2</v>
      </c>
      <c r="U12" s="19">
        <v>0.17309601817228501</v>
      </c>
      <c r="V12" s="19">
        <v>2.4792863895709501E-2</v>
      </c>
      <c r="W12" s="19">
        <v>6.55353801865588E-2</v>
      </c>
      <c r="X12" s="19">
        <v>3.2816107612827397E-2</v>
      </c>
      <c r="Y12" s="19">
        <v>7.4842093385013797E-2</v>
      </c>
      <c r="Z12" s="19">
        <v>5.2029525096218603E-2</v>
      </c>
      <c r="AA12" s="19">
        <v>3.08808445256065E-2</v>
      </c>
      <c r="AB12" s="19">
        <v>8.4817742665724602E-2</v>
      </c>
      <c r="AC12" s="19">
        <v>0</v>
      </c>
      <c r="AD12" s="19"/>
      <c r="AE12" s="19">
        <v>3.7610356491975E-2</v>
      </c>
      <c r="AF12" s="19">
        <v>5.7489106100077202E-2</v>
      </c>
    </row>
    <row r="13" spans="2:32" x14ac:dyDescent="0.5">
      <c r="B13" s="16"/>
    </row>
    <row r="14" spans="2:32" x14ac:dyDescent="0.5">
      <c r="B14" t="s">
        <v>58</v>
      </c>
    </row>
    <row r="15" spans="2:32" x14ac:dyDescent="0.5">
      <c r="B15" t="s">
        <v>59</v>
      </c>
    </row>
    <row r="17" spans="2:2" x14ac:dyDescent="0.5">
      <c r="B17"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AF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450</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439</v>
      </c>
      <c r="C9" s="17">
        <v>5.5557186567977597E-2</v>
      </c>
      <c r="D9" s="17">
        <v>8.8190565491550799E-2</v>
      </c>
      <c r="E9" s="17">
        <v>2.4601292807080601E-2</v>
      </c>
      <c r="F9" s="17"/>
      <c r="G9" s="17">
        <v>0.15814662762985199</v>
      </c>
      <c r="H9" s="17">
        <v>0.102945874902796</v>
      </c>
      <c r="I9" s="17">
        <v>8.0043359129211095E-2</v>
      </c>
      <c r="J9" s="17">
        <v>4.4482385147306097E-2</v>
      </c>
      <c r="K9" s="17">
        <v>1.8831003367841E-2</v>
      </c>
      <c r="L9" s="17">
        <v>1.25006050200357E-2</v>
      </c>
      <c r="M9" s="17"/>
      <c r="N9" s="17">
        <v>2.6194836990595698E-2</v>
      </c>
      <c r="O9" s="17">
        <v>7.6377920442680894E-2</v>
      </c>
      <c r="P9" s="17">
        <v>8.7656433870700906E-2</v>
      </c>
      <c r="Q9" s="17">
        <v>2.7629913588476499E-2</v>
      </c>
      <c r="R9" s="17">
        <v>0.107350662983714</v>
      </c>
      <c r="S9" s="17">
        <v>4.76820768450529E-2</v>
      </c>
      <c r="T9" s="17">
        <v>5.6474267562157898E-2</v>
      </c>
      <c r="U9" s="17">
        <v>0.13682200668503999</v>
      </c>
      <c r="V9" s="17">
        <v>4.46395585435614E-2</v>
      </c>
      <c r="W9" s="17">
        <v>5.9767539479814502E-2</v>
      </c>
      <c r="X9" s="17">
        <v>7.2891016518322596E-2</v>
      </c>
      <c r="Y9" s="17">
        <v>0.17055273815003399</v>
      </c>
      <c r="Z9" s="17">
        <v>1.9235889021157498E-2</v>
      </c>
      <c r="AA9" s="17">
        <v>6.7390161552146693E-2</v>
      </c>
      <c r="AB9" s="17">
        <v>0</v>
      </c>
      <c r="AC9" s="17">
        <v>3.7979057224860398E-2</v>
      </c>
      <c r="AD9" s="17"/>
      <c r="AE9" s="17">
        <v>0.10363046490087</v>
      </c>
      <c r="AF9" s="17">
        <v>3.3654805027663999E-2</v>
      </c>
    </row>
    <row r="10" spans="2:32" ht="28.7" x14ac:dyDescent="0.5">
      <c r="B10" s="18" t="s">
        <v>440</v>
      </c>
      <c r="C10" s="17">
        <v>0.29512629199124402</v>
      </c>
      <c r="D10" s="17">
        <v>0.36535460794732799</v>
      </c>
      <c r="E10" s="17">
        <v>0.22722193428558801</v>
      </c>
      <c r="F10" s="17"/>
      <c r="G10" s="17">
        <v>0.405856376525767</v>
      </c>
      <c r="H10" s="17">
        <v>0.46187152712484503</v>
      </c>
      <c r="I10" s="17">
        <v>0.24275716119507701</v>
      </c>
      <c r="J10" s="17">
        <v>0.30025321441630298</v>
      </c>
      <c r="K10" s="17">
        <v>0.26575357946869799</v>
      </c>
      <c r="L10" s="17">
        <v>0.20910295432905099</v>
      </c>
      <c r="M10" s="17"/>
      <c r="N10" s="17">
        <v>0.27272097729801198</v>
      </c>
      <c r="O10" s="17">
        <v>0.35730334280567499</v>
      </c>
      <c r="P10" s="17">
        <v>0.23162903990452699</v>
      </c>
      <c r="Q10" s="17">
        <v>0.20210165706237701</v>
      </c>
      <c r="R10" s="17">
        <v>0.30235034030675201</v>
      </c>
      <c r="S10" s="17">
        <v>0.25808328648870399</v>
      </c>
      <c r="T10" s="17">
        <v>0.29705809707991399</v>
      </c>
      <c r="U10" s="17">
        <v>0.18432602322635899</v>
      </c>
      <c r="V10" s="17">
        <v>0.284172378012993</v>
      </c>
      <c r="W10" s="17">
        <v>0.29061380814981203</v>
      </c>
      <c r="X10" s="17">
        <v>0.21173523698504301</v>
      </c>
      <c r="Y10" s="17">
        <v>0.38711682066345099</v>
      </c>
      <c r="Z10" s="17">
        <v>0.21646024111179499</v>
      </c>
      <c r="AA10" s="17">
        <v>0.44941640721013898</v>
      </c>
      <c r="AB10" s="17">
        <v>0.35279183296901501</v>
      </c>
      <c r="AC10" s="17">
        <v>0.46070634407762401</v>
      </c>
      <c r="AD10" s="17"/>
      <c r="AE10" s="17">
        <v>0.33857422277101001</v>
      </c>
      <c r="AF10" s="17">
        <v>0.27533123764762402</v>
      </c>
    </row>
    <row r="11" spans="2:32" ht="28.7" x14ac:dyDescent="0.5">
      <c r="B11" s="18" t="s">
        <v>441</v>
      </c>
      <c r="C11" s="17">
        <v>0.58168858765522902</v>
      </c>
      <c r="D11" s="17">
        <v>0.50592063127582698</v>
      </c>
      <c r="E11" s="17">
        <v>0.65442689758915595</v>
      </c>
      <c r="F11" s="17"/>
      <c r="G11" s="17">
        <v>0.42523851571968202</v>
      </c>
      <c r="H11" s="17">
        <v>0.36432038553580498</v>
      </c>
      <c r="I11" s="17">
        <v>0.56138716346600004</v>
      </c>
      <c r="J11" s="17">
        <v>0.59924108795338704</v>
      </c>
      <c r="K11" s="17">
        <v>0.63612993842749999</v>
      </c>
      <c r="L11" s="17">
        <v>0.72151417132811702</v>
      </c>
      <c r="M11" s="17"/>
      <c r="N11" s="17">
        <v>0.61540304401144097</v>
      </c>
      <c r="O11" s="17">
        <v>0.52376747741646401</v>
      </c>
      <c r="P11" s="17">
        <v>0.59984399656226195</v>
      </c>
      <c r="Q11" s="17">
        <v>0.70830898412541798</v>
      </c>
      <c r="R11" s="17">
        <v>0.38406140267559602</v>
      </c>
      <c r="S11" s="17">
        <v>0.61447168705668698</v>
      </c>
      <c r="T11" s="17">
        <v>0.54660838390767796</v>
      </c>
      <c r="U11" s="17">
        <v>0.50433054867067695</v>
      </c>
      <c r="V11" s="17">
        <v>0.65752296927421305</v>
      </c>
      <c r="W11" s="17">
        <v>0.59711910917713396</v>
      </c>
      <c r="X11" s="17">
        <v>0.66095165787841204</v>
      </c>
      <c r="Y11" s="17">
        <v>0.37334387632835098</v>
      </c>
      <c r="Z11" s="17">
        <v>0.67573484860070099</v>
      </c>
      <c r="AA11" s="17">
        <v>0.35624721235287499</v>
      </c>
      <c r="AB11" s="17">
        <v>0.52817477601353502</v>
      </c>
      <c r="AC11" s="17">
        <v>0.43439577814728397</v>
      </c>
      <c r="AD11" s="17"/>
      <c r="AE11" s="17">
        <v>0.50384060328062796</v>
      </c>
      <c r="AF11" s="17">
        <v>0.61715644662065905</v>
      </c>
    </row>
    <row r="12" spans="2:32" x14ac:dyDescent="0.5">
      <c r="B12" s="18" t="s">
        <v>442</v>
      </c>
      <c r="C12" s="19">
        <v>6.7627933785549404E-2</v>
      </c>
      <c r="D12" s="19">
        <v>4.0534195285294797E-2</v>
      </c>
      <c r="E12" s="19">
        <v>9.3749875318175704E-2</v>
      </c>
      <c r="F12" s="19"/>
      <c r="G12" s="19">
        <v>1.07584801246995E-2</v>
      </c>
      <c r="H12" s="19">
        <v>7.0862212436555105E-2</v>
      </c>
      <c r="I12" s="19">
        <v>0.115812316209712</v>
      </c>
      <c r="J12" s="19">
        <v>5.6023312483003997E-2</v>
      </c>
      <c r="K12" s="19">
        <v>7.9285478735961895E-2</v>
      </c>
      <c r="L12" s="19">
        <v>5.6882269322796497E-2</v>
      </c>
      <c r="M12" s="19"/>
      <c r="N12" s="19">
        <v>8.5681141699951502E-2</v>
      </c>
      <c r="O12" s="19">
        <v>4.25512593351801E-2</v>
      </c>
      <c r="P12" s="19">
        <v>8.0870529662509599E-2</v>
      </c>
      <c r="Q12" s="19">
        <v>6.1959445223727899E-2</v>
      </c>
      <c r="R12" s="19">
        <v>0.20623759403393799</v>
      </c>
      <c r="S12" s="19">
        <v>7.97629496095561E-2</v>
      </c>
      <c r="T12" s="19">
        <v>9.985925145025E-2</v>
      </c>
      <c r="U12" s="19">
        <v>0.17452142141792501</v>
      </c>
      <c r="V12" s="19">
        <v>1.3665094169233E-2</v>
      </c>
      <c r="W12" s="19">
        <v>5.2499543193239503E-2</v>
      </c>
      <c r="X12" s="19">
        <v>5.4422088618222897E-2</v>
      </c>
      <c r="Y12" s="19">
        <v>6.8986564858163998E-2</v>
      </c>
      <c r="Z12" s="19">
        <v>8.8569021266346304E-2</v>
      </c>
      <c r="AA12" s="19">
        <v>0.12694621888483901</v>
      </c>
      <c r="AB12" s="19">
        <v>0.11903339101745</v>
      </c>
      <c r="AC12" s="19">
        <v>6.6918820550231503E-2</v>
      </c>
      <c r="AD12" s="19"/>
      <c r="AE12" s="19">
        <v>5.3954709047491799E-2</v>
      </c>
      <c r="AF12" s="19">
        <v>7.3857510704053095E-2</v>
      </c>
    </row>
    <row r="13" spans="2:32" x14ac:dyDescent="0.5">
      <c r="B13" s="16"/>
    </row>
    <row r="14" spans="2:32" x14ac:dyDescent="0.5">
      <c r="B14" t="s">
        <v>58</v>
      </c>
    </row>
    <row r="15" spans="2:32" x14ac:dyDescent="0.5">
      <c r="B15" t="s">
        <v>59</v>
      </c>
    </row>
    <row r="17" spans="2:2" x14ac:dyDescent="0.5">
      <c r="B17"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AF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451</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439</v>
      </c>
      <c r="C9" s="17">
        <v>5.8932407296244597E-2</v>
      </c>
      <c r="D9" s="17">
        <v>9.7820741441103407E-2</v>
      </c>
      <c r="E9" s="17">
        <v>2.2016172961642998E-2</v>
      </c>
      <c r="F9" s="17"/>
      <c r="G9" s="17">
        <v>0.166150907360372</v>
      </c>
      <c r="H9" s="17">
        <v>9.6297677419951197E-2</v>
      </c>
      <c r="I9" s="17">
        <v>0.120191101278526</v>
      </c>
      <c r="J9" s="17">
        <v>2.0963402607683802E-2</v>
      </c>
      <c r="K9" s="17">
        <v>2.99222314985917E-2</v>
      </c>
      <c r="L9" s="17">
        <v>1.0829858949340399E-2</v>
      </c>
      <c r="M9" s="17"/>
      <c r="N9" s="17">
        <v>3.65248189435163E-2</v>
      </c>
      <c r="O9" s="17">
        <v>0.116748036118584</v>
      </c>
      <c r="P9" s="17">
        <v>4.3292349625600003E-2</v>
      </c>
      <c r="Q9" s="17">
        <v>6.18164873007215E-2</v>
      </c>
      <c r="R9" s="17">
        <v>0.101755585909883</v>
      </c>
      <c r="S9" s="17">
        <v>3.9331003414240701E-2</v>
      </c>
      <c r="T9" s="17">
        <v>3.23451044902138E-2</v>
      </c>
      <c r="U9" s="17">
        <v>0.141642828542967</v>
      </c>
      <c r="V9" s="17">
        <v>5.9782882310645602E-2</v>
      </c>
      <c r="W9" s="17">
        <v>5.8116556715547302E-2</v>
      </c>
      <c r="X9" s="17">
        <v>7.6715932787975796E-2</v>
      </c>
      <c r="Y9" s="17">
        <v>8.6134351929294001E-2</v>
      </c>
      <c r="Z9" s="17">
        <v>0</v>
      </c>
      <c r="AA9" s="17">
        <v>3.5088258809788102E-2</v>
      </c>
      <c r="AB9" s="17">
        <v>0</v>
      </c>
      <c r="AC9" s="17">
        <v>3.8751054449145901E-2</v>
      </c>
      <c r="AD9" s="17"/>
      <c r="AE9" s="17">
        <v>9.4137549211253793E-2</v>
      </c>
      <c r="AF9" s="17">
        <v>4.2892801154471798E-2</v>
      </c>
    </row>
    <row r="10" spans="2:32" ht="28.7" x14ac:dyDescent="0.5">
      <c r="B10" s="18" t="s">
        <v>440</v>
      </c>
      <c r="C10" s="17">
        <v>0.21740834092620201</v>
      </c>
      <c r="D10" s="17">
        <v>0.279941804133229</v>
      </c>
      <c r="E10" s="17">
        <v>0.15673525518588</v>
      </c>
      <c r="F10" s="17"/>
      <c r="G10" s="17">
        <v>0.30004303418723199</v>
      </c>
      <c r="H10" s="17">
        <v>0.386589018690152</v>
      </c>
      <c r="I10" s="17">
        <v>0.20301689613587501</v>
      </c>
      <c r="J10" s="17">
        <v>0.25778194053997899</v>
      </c>
      <c r="K10" s="17">
        <v>0.14871214509142699</v>
      </c>
      <c r="L10" s="17">
        <v>0.123113082602885</v>
      </c>
      <c r="M10" s="17"/>
      <c r="N10" s="17">
        <v>0.275008990641471</v>
      </c>
      <c r="O10" s="17">
        <v>0.20171717220775101</v>
      </c>
      <c r="P10" s="17">
        <v>0.14516718391217701</v>
      </c>
      <c r="Q10" s="17">
        <v>0.11516948127856</v>
      </c>
      <c r="R10" s="17">
        <v>0.30794541738058301</v>
      </c>
      <c r="S10" s="17">
        <v>0.30400591751561101</v>
      </c>
      <c r="T10" s="17">
        <v>0.17276739669485999</v>
      </c>
      <c r="U10" s="17">
        <v>4.4418295021197998E-2</v>
      </c>
      <c r="V10" s="17">
        <v>0.152488223112724</v>
      </c>
      <c r="W10" s="17">
        <v>0.21609790580872401</v>
      </c>
      <c r="X10" s="17">
        <v>0.14917107601294899</v>
      </c>
      <c r="Y10" s="17">
        <v>0.39669311349917802</v>
      </c>
      <c r="Z10" s="17">
        <v>0.239492815717715</v>
      </c>
      <c r="AA10" s="17">
        <v>0.37585560765369402</v>
      </c>
      <c r="AB10" s="17">
        <v>0.29971517832352601</v>
      </c>
      <c r="AC10" s="17">
        <v>0.396898218387847</v>
      </c>
      <c r="AD10" s="17"/>
      <c r="AE10" s="17">
        <v>0.26172677510161402</v>
      </c>
      <c r="AF10" s="17">
        <v>0.19721668168762199</v>
      </c>
    </row>
    <row r="11" spans="2:32" ht="28.7" x14ac:dyDescent="0.5">
      <c r="B11" s="18" t="s">
        <v>441</v>
      </c>
      <c r="C11" s="17">
        <v>0.50994079239785395</v>
      </c>
      <c r="D11" s="17">
        <v>0.46020487022842199</v>
      </c>
      <c r="E11" s="17">
        <v>0.55738466007905996</v>
      </c>
      <c r="F11" s="17"/>
      <c r="G11" s="17">
        <v>0.40376206538577297</v>
      </c>
      <c r="H11" s="17">
        <v>0.34373507011626198</v>
      </c>
      <c r="I11" s="17">
        <v>0.441351443156761</v>
      </c>
      <c r="J11" s="17">
        <v>0.56455795921832297</v>
      </c>
      <c r="K11" s="17">
        <v>0.57635671668392396</v>
      </c>
      <c r="L11" s="17">
        <v>0.59919562434406803</v>
      </c>
      <c r="M11" s="17"/>
      <c r="N11" s="17">
        <v>0.44687477404798798</v>
      </c>
      <c r="O11" s="17">
        <v>0.54032698283374003</v>
      </c>
      <c r="P11" s="17">
        <v>0.52073176501965301</v>
      </c>
      <c r="Q11" s="17">
        <v>0.46968753873406399</v>
      </c>
      <c r="R11" s="17">
        <v>0.38406140267559602</v>
      </c>
      <c r="S11" s="17">
        <v>0.50913301869785499</v>
      </c>
      <c r="T11" s="17">
        <v>0.46640296373359402</v>
      </c>
      <c r="U11" s="17">
        <v>0.595431840268558</v>
      </c>
      <c r="V11" s="17">
        <v>0.624412980344205</v>
      </c>
      <c r="W11" s="17">
        <v>0.51198392200227405</v>
      </c>
      <c r="X11" s="17">
        <v>0.60287420516982204</v>
      </c>
      <c r="Y11" s="17">
        <v>0.36966395037473598</v>
      </c>
      <c r="Z11" s="17">
        <v>0.55301909203283195</v>
      </c>
      <c r="AA11" s="17">
        <v>0.41721103894591</v>
      </c>
      <c r="AB11" s="17">
        <v>0.44468600732860197</v>
      </c>
      <c r="AC11" s="17">
        <v>0.33244957827995097</v>
      </c>
      <c r="AD11" s="17"/>
      <c r="AE11" s="17">
        <v>0.48241298734713101</v>
      </c>
      <c r="AF11" s="17">
        <v>0.52248257257380204</v>
      </c>
    </row>
    <row r="12" spans="2:32" x14ac:dyDescent="0.5">
      <c r="B12" s="18" t="s">
        <v>442</v>
      </c>
      <c r="C12" s="19">
        <v>0.21371845937969899</v>
      </c>
      <c r="D12" s="19">
        <v>0.162032584197246</v>
      </c>
      <c r="E12" s="19">
        <v>0.263863911773417</v>
      </c>
      <c r="F12" s="19"/>
      <c r="G12" s="19">
        <v>0.13004399306662401</v>
      </c>
      <c r="H12" s="19">
        <v>0.17337823377363401</v>
      </c>
      <c r="I12" s="19">
        <v>0.23544055942883799</v>
      </c>
      <c r="J12" s="19">
        <v>0.156696697634014</v>
      </c>
      <c r="K12" s="19">
        <v>0.24500890672605699</v>
      </c>
      <c r="L12" s="19">
        <v>0.266861434103707</v>
      </c>
      <c r="M12" s="19"/>
      <c r="N12" s="19">
        <v>0.241591416367025</v>
      </c>
      <c r="O12" s="19">
        <v>0.14120780883992401</v>
      </c>
      <c r="P12" s="19">
        <v>0.29080870144256898</v>
      </c>
      <c r="Q12" s="19">
        <v>0.353326492686654</v>
      </c>
      <c r="R12" s="19">
        <v>0.20623759403393799</v>
      </c>
      <c r="S12" s="19">
        <v>0.14753006037229399</v>
      </c>
      <c r="T12" s="19">
        <v>0.32848453508133202</v>
      </c>
      <c r="U12" s="19">
        <v>0.21850703616727599</v>
      </c>
      <c r="V12" s="19">
        <v>0.163315914232425</v>
      </c>
      <c r="W12" s="19">
        <v>0.213801615473455</v>
      </c>
      <c r="X12" s="19">
        <v>0.17123878602925299</v>
      </c>
      <c r="Y12" s="19">
        <v>0.147508584196793</v>
      </c>
      <c r="Z12" s="19">
        <v>0.207488092249453</v>
      </c>
      <c r="AA12" s="19">
        <v>0.17184509459060801</v>
      </c>
      <c r="AB12" s="19">
        <v>0.25559881434787202</v>
      </c>
      <c r="AC12" s="19">
        <v>0.23190114888305599</v>
      </c>
      <c r="AD12" s="19"/>
      <c r="AE12" s="19">
        <v>0.161722688340001</v>
      </c>
      <c r="AF12" s="19">
        <v>0.237407944584103</v>
      </c>
    </row>
    <row r="13" spans="2:32" x14ac:dyDescent="0.5">
      <c r="B13" s="16"/>
    </row>
    <row r="14" spans="2:32" x14ac:dyDescent="0.5">
      <c r="B14" t="s">
        <v>58</v>
      </c>
    </row>
    <row r="15" spans="2:32" x14ac:dyDescent="0.5">
      <c r="B15" t="s">
        <v>59</v>
      </c>
    </row>
    <row r="17" spans="2:2" x14ac:dyDescent="0.5">
      <c r="B17"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AF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452</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439</v>
      </c>
      <c r="C9" s="17">
        <v>5.3328551055391402E-2</v>
      </c>
      <c r="D9" s="17">
        <v>8.2114157673715202E-2</v>
      </c>
      <c r="E9" s="17">
        <v>2.41029258412995E-2</v>
      </c>
      <c r="F9" s="17"/>
      <c r="G9" s="17">
        <v>0.128520376877648</v>
      </c>
      <c r="H9" s="17">
        <v>7.9302396695863905E-2</v>
      </c>
      <c r="I9" s="17">
        <v>0.10019805315633</v>
      </c>
      <c r="J9" s="17">
        <v>3.37826869562496E-2</v>
      </c>
      <c r="K9" s="17">
        <v>3.1217090416281099E-2</v>
      </c>
      <c r="L9" s="17">
        <v>1.42878287888398E-2</v>
      </c>
      <c r="M9" s="17"/>
      <c r="N9" s="17">
        <v>4.9317807328317899E-2</v>
      </c>
      <c r="O9" s="17">
        <v>5.1760011175574903E-2</v>
      </c>
      <c r="P9" s="17">
        <v>0.106535331571884</v>
      </c>
      <c r="Q9" s="17">
        <v>3.4186573712244997E-2</v>
      </c>
      <c r="R9" s="17">
        <v>0</v>
      </c>
      <c r="S9" s="17">
        <v>8.8114023040368306E-2</v>
      </c>
      <c r="T9" s="17">
        <v>1.07023477473411E-2</v>
      </c>
      <c r="U9" s="17">
        <v>0.13744885680328101</v>
      </c>
      <c r="V9" s="17">
        <v>4.1991258764378599E-2</v>
      </c>
      <c r="W9" s="17">
        <v>5.8700027255646901E-2</v>
      </c>
      <c r="X9" s="17">
        <v>8.0110646954217601E-2</v>
      </c>
      <c r="Y9" s="17">
        <v>0.17055273815003399</v>
      </c>
      <c r="Z9" s="17">
        <v>0</v>
      </c>
      <c r="AA9" s="17">
        <v>0.112872562091412</v>
      </c>
      <c r="AB9" s="17">
        <v>0</v>
      </c>
      <c r="AC9" s="17">
        <v>7.1110009185912398E-2</v>
      </c>
      <c r="AD9" s="17"/>
      <c r="AE9" s="17">
        <v>0.10087245788665899</v>
      </c>
      <c r="AF9" s="17">
        <v>3.1667353328772997E-2</v>
      </c>
    </row>
    <row r="10" spans="2:32" ht="28.7" x14ac:dyDescent="0.5">
      <c r="B10" s="18" t="s">
        <v>440</v>
      </c>
      <c r="C10" s="17">
        <v>0.23774608832184099</v>
      </c>
      <c r="D10" s="17">
        <v>0.29351153631587301</v>
      </c>
      <c r="E10" s="17">
        <v>0.185375641346329</v>
      </c>
      <c r="F10" s="17"/>
      <c r="G10" s="17">
        <v>0.35625392057404998</v>
      </c>
      <c r="H10" s="17">
        <v>0.39916887259332601</v>
      </c>
      <c r="I10" s="17">
        <v>0.19412241975396799</v>
      </c>
      <c r="J10" s="17">
        <v>0.22361751682516801</v>
      </c>
      <c r="K10" s="17">
        <v>0.20193224673989499</v>
      </c>
      <c r="L10" s="17">
        <v>0.16379722927399801</v>
      </c>
      <c r="M10" s="17"/>
      <c r="N10" s="17">
        <v>0.24699992734986401</v>
      </c>
      <c r="O10" s="17">
        <v>0.271634456364442</v>
      </c>
      <c r="P10" s="17">
        <v>9.7221918242964306E-2</v>
      </c>
      <c r="Q10" s="17">
        <v>0.25698956071523898</v>
      </c>
      <c r="R10" s="17">
        <v>0.109532771227159</v>
      </c>
      <c r="S10" s="17">
        <v>0.37016062667940802</v>
      </c>
      <c r="T10" s="17">
        <v>0.25344025355163302</v>
      </c>
      <c r="U10" s="17">
        <v>0.195485918173711</v>
      </c>
      <c r="V10" s="17">
        <v>0.25246577184500202</v>
      </c>
      <c r="W10" s="17">
        <v>0.19520355418371599</v>
      </c>
      <c r="X10" s="17">
        <v>0.14638673113131201</v>
      </c>
      <c r="Y10" s="17">
        <v>0.30998154115035098</v>
      </c>
      <c r="Z10" s="17">
        <v>0.22292281821102</v>
      </c>
      <c r="AA10" s="17">
        <v>0.30015391928854801</v>
      </c>
      <c r="AB10" s="17">
        <v>0.403910925935555</v>
      </c>
      <c r="AC10" s="17">
        <v>0.29207599763271302</v>
      </c>
      <c r="AD10" s="17"/>
      <c r="AE10" s="17">
        <v>0.30868437902964102</v>
      </c>
      <c r="AF10" s="17">
        <v>0.20542631395278499</v>
      </c>
    </row>
    <row r="11" spans="2:32" ht="28.7" x14ac:dyDescent="0.5">
      <c r="B11" s="18" t="s">
        <v>441</v>
      </c>
      <c r="C11" s="17">
        <v>0.59396496700478496</v>
      </c>
      <c r="D11" s="17">
        <v>0.54359875581533901</v>
      </c>
      <c r="E11" s="17">
        <v>0.64249268567694895</v>
      </c>
      <c r="F11" s="17"/>
      <c r="G11" s="17">
        <v>0.432314862931655</v>
      </c>
      <c r="H11" s="17">
        <v>0.43880245206243701</v>
      </c>
      <c r="I11" s="17">
        <v>0.54077248203773798</v>
      </c>
      <c r="J11" s="17">
        <v>0.65711029077439398</v>
      </c>
      <c r="K11" s="17">
        <v>0.62400799076035895</v>
      </c>
      <c r="L11" s="17">
        <v>0.70676150438484098</v>
      </c>
      <c r="M11" s="17"/>
      <c r="N11" s="17">
        <v>0.57629169440212502</v>
      </c>
      <c r="O11" s="17">
        <v>0.57862922983772402</v>
      </c>
      <c r="P11" s="17">
        <v>0.60555990856547504</v>
      </c>
      <c r="Q11" s="17">
        <v>0.52316923399207904</v>
      </c>
      <c r="R11" s="17">
        <v>0.68422963473890297</v>
      </c>
      <c r="S11" s="17">
        <v>0.50256796942269799</v>
      </c>
      <c r="T11" s="17">
        <v>0.60993101869607103</v>
      </c>
      <c r="U11" s="17">
        <v>0.49407450247096002</v>
      </c>
      <c r="V11" s="17">
        <v>0.63825048841209797</v>
      </c>
      <c r="W11" s="17">
        <v>0.63133033731806898</v>
      </c>
      <c r="X11" s="17">
        <v>0.62420797793547</v>
      </c>
      <c r="Y11" s="17">
        <v>0.51946572069961505</v>
      </c>
      <c r="Z11" s="17">
        <v>0.675200062570808</v>
      </c>
      <c r="AA11" s="17">
        <v>0.49575150537641599</v>
      </c>
      <c r="AB11" s="17">
        <v>0.522996006938938</v>
      </c>
      <c r="AC11" s="17">
        <v>0.46028694118484298</v>
      </c>
      <c r="AD11" s="17"/>
      <c r="AE11" s="17">
        <v>0.49284735373753102</v>
      </c>
      <c r="AF11" s="17">
        <v>0.64003456373353396</v>
      </c>
    </row>
    <row r="12" spans="2:32" x14ac:dyDescent="0.5">
      <c r="B12" s="18" t="s">
        <v>442</v>
      </c>
      <c r="C12" s="19">
        <v>0.11496039361798301</v>
      </c>
      <c r="D12" s="19">
        <v>8.0775550195072807E-2</v>
      </c>
      <c r="E12" s="19">
        <v>0.14802874713542299</v>
      </c>
      <c r="F12" s="19"/>
      <c r="G12" s="19">
        <v>8.2910839616647594E-2</v>
      </c>
      <c r="H12" s="19">
        <v>8.2726278648373106E-2</v>
      </c>
      <c r="I12" s="19">
        <v>0.16490704505196399</v>
      </c>
      <c r="J12" s="19">
        <v>8.5489505444188194E-2</v>
      </c>
      <c r="K12" s="19">
        <v>0.14284267208346599</v>
      </c>
      <c r="L12" s="19">
        <v>0.115153437552322</v>
      </c>
      <c r="M12" s="19"/>
      <c r="N12" s="19">
        <v>0.127390570919693</v>
      </c>
      <c r="O12" s="19">
        <v>9.7976302622258996E-2</v>
      </c>
      <c r="P12" s="19">
        <v>0.190682841619677</v>
      </c>
      <c r="Q12" s="19">
        <v>0.18565463158043699</v>
      </c>
      <c r="R12" s="19">
        <v>0.20623759403393799</v>
      </c>
      <c r="S12" s="19">
        <v>3.9157380857525501E-2</v>
      </c>
      <c r="T12" s="19">
        <v>0.12592638000495501</v>
      </c>
      <c r="U12" s="19">
        <v>0.172990722552048</v>
      </c>
      <c r="V12" s="19">
        <v>6.7292480978521405E-2</v>
      </c>
      <c r="W12" s="19">
        <v>0.114766081242568</v>
      </c>
      <c r="X12" s="19">
        <v>0.149294643979</v>
      </c>
      <c r="Y12" s="19">
        <v>0</v>
      </c>
      <c r="Z12" s="19">
        <v>0.101877119218172</v>
      </c>
      <c r="AA12" s="19">
        <v>9.1222013243623501E-2</v>
      </c>
      <c r="AB12" s="19">
        <v>7.3093067125506603E-2</v>
      </c>
      <c r="AC12" s="19">
        <v>0.17652705199653199</v>
      </c>
      <c r="AD12" s="19"/>
      <c r="AE12" s="19">
        <v>9.7595809346169196E-2</v>
      </c>
      <c r="AF12" s="19">
        <v>0.12287176898490799</v>
      </c>
    </row>
    <row r="13" spans="2:32" x14ac:dyDescent="0.5">
      <c r="B13" s="16"/>
    </row>
    <row r="14" spans="2:32" x14ac:dyDescent="0.5">
      <c r="B14" t="s">
        <v>58</v>
      </c>
    </row>
    <row r="15" spans="2:32" x14ac:dyDescent="0.5">
      <c r="B15" t="s">
        <v>59</v>
      </c>
    </row>
    <row r="17" spans="2:2" x14ac:dyDescent="0.5">
      <c r="B17"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AF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453</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439</v>
      </c>
      <c r="C9" s="17">
        <v>5.2900449422243499E-2</v>
      </c>
      <c r="D9" s="17">
        <v>7.9120682472948095E-2</v>
      </c>
      <c r="E9" s="17">
        <v>2.8058610446023501E-2</v>
      </c>
      <c r="F9" s="17"/>
      <c r="G9" s="17">
        <v>0.14214733720855599</v>
      </c>
      <c r="H9" s="17">
        <v>6.7624436011169103E-2</v>
      </c>
      <c r="I9" s="17">
        <v>8.7012882889850499E-2</v>
      </c>
      <c r="J9" s="17">
        <v>4.5571867809736398E-2</v>
      </c>
      <c r="K9" s="17">
        <v>3.31010464482469E-2</v>
      </c>
      <c r="L9" s="17">
        <v>1.34931478299503E-2</v>
      </c>
      <c r="M9" s="17"/>
      <c r="N9" s="17">
        <v>5.0629012145592199E-2</v>
      </c>
      <c r="O9" s="17">
        <v>4.6639811542890097E-2</v>
      </c>
      <c r="P9" s="17">
        <v>0.109897575329782</v>
      </c>
      <c r="Q9" s="17">
        <v>3.4186573712244997E-2</v>
      </c>
      <c r="R9" s="17">
        <v>0.101755585909883</v>
      </c>
      <c r="S9" s="17">
        <v>7.95893270528409E-2</v>
      </c>
      <c r="T9" s="17">
        <v>2.3974949109832899E-2</v>
      </c>
      <c r="U9" s="17">
        <v>9.3030561782082702E-2</v>
      </c>
      <c r="V9" s="17">
        <v>4.0512512629977203E-2</v>
      </c>
      <c r="W9" s="17">
        <v>5.7728131252424403E-2</v>
      </c>
      <c r="X9" s="17">
        <v>7.6715932787975796E-2</v>
      </c>
      <c r="Y9" s="17">
        <v>8.6134351929294001E-2</v>
      </c>
      <c r="Z9" s="17">
        <v>1.9235889021157498E-2</v>
      </c>
      <c r="AA9" s="17">
        <v>9.7377951948895397E-2</v>
      </c>
      <c r="AB9" s="17">
        <v>3.51123666898982E-2</v>
      </c>
      <c r="AC9" s="17">
        <v>3.3670770962919198E-2</v>
      </c>
      <c r="AD9" s="17"/>
      <c r="AE9" s="17">
        <v>9.7053160541203304E-2</v>
      </c>
      <c r="AF9" s="17">
        <v>3.27842942836198E-2</v>
      </c>
    </row>
    <row r="10" spans="2:32" ht="28.7" x14ac:dyDescent="0.5">
      <c r="B10" s="18" t="s">
        <v>440</v>
      </c>
      <c r="C10" s="17">
        <v>0.25062336766474602</v>
      </c>
      <c r="D10" s="17">
        <v>0.283193725934208</v>
      </c>
      <c r="E10" s="17">
        <v>0.22044946314382899</v>
      </c>
      <c r="F10" s="17"/>
      <c r="G10" s="17">
        <v>0.37125635395349899</v>
      </c>
      <c r="H10" s="17">
        <v>0.34706015931780099</v>
      </c>
      <c r="I10" s="17">
        <v>0.23303748747792699</v>
      </c>
      <c r="J10" s="17">
        <v>0.210757715696273</v>
      </c>
      <c r="K10" s="17">
        <v>0.20115163064621699</v>
      </c>
      <c r="L10" s="17">
        <v>0.224146648731049</v>
      </c>
      <c r="M10" s="17"/>
      <c r="N10" s="17">
        <v>0.23188040092287099</v>
      </c>
      <c r="O10" s="17">
        <v>0.33713144460165101</v>
      </c>
      <c r="P10" s="17">
        <v>0.15346693799513</v>
      </c>
      <c r="Q10" s="17">
        <v>0.15038990845300901</v>
      </c>
      <c r="R10" s="17">
        <v>0.200594754396869</v>
      </c>
      <c r="S10" s="17">
        <v>0.34885467501649597</v>
      </c>
      <c r="T10" s="17">
        <v>0.233733404390053</v>
      </c>
      <c r="U10" s="17">
        <v>0.22572500411635699</v>
      </c>
      <c r="V10" s="17">
        <v>0.289364885841082</v>
      </c>
      <c r="W10" s="17">
        <v>0.23748342652806601</v>
      </c>
      <c r="X10" s="17">
        <v>0.206114446895793</v>
      </c>
      <c r="Y10" s="17">
        <v>0.31955783398607701</v>
      </c>
      <c r="Z10" s="17">
        <v>0.14857277314789399</v>
      </c>
      <c r="AA10" s="17">
        <v>0.244389386217503</v>
      </c>
      <c r="AB10" s="17">
        <v>0.29149086732284701</v>
      </c>
      <c r="AC10" s="17">
        <v>0.26330910323922702</v>
      </c>
      <c r="AD10" s="17"/>
      <c r="AE10" s="17">
        <v>0.31044073410769102</v>
      </c>
      <c r="AF10" s="17">
        <v>0.22337033171621301</v>
      </c>
    </row>
    <row r="11" spans="2:32" ht="28.7" x14ac:dyDescent="0.5">
      <c r="B11" s="18" t="s">
        <v>441</v>
      </c>
      <c r="C11" s="17">
        <v>0.59369954665288105</v>
      </c>
      <c r="D11" s="17">
        <v>0.56133311400956598</v>
      </c>
      <c r="E11" s="17">
        <v>0.62310266540148995</v>
      </c>
      <c r="F11" s="17"/>
      <c r="G11" s="17">
        <v>0.42405027631429298</v>
      </c>
      <c r="H11" s="17">
        <v>0.53279596447502298</v>
      </c>
      <c r="I11" s="17">
        <v>0.50849773879244098</v>
      </c>
      <c r="J11" s="17">
        <v>0.66229419342367801</v>
      </c>
      <c r="K11" s="17">
        <v>0.65423028700237096</v>
      </c>
      <c r="L11" s="17">
        <v>0.64868226469436796</v>
      </c>
      <c r="M11" s="17"/>
      <c r="N11" s="17">
        <v>0.59856589911779301</v>
      </c>
      <c r="O11" s="17">
        <v>0.52537757409819996</v>
      </c>
      <c r="P11" s="17">
        <v>0.56775877579488498</v>
      </c>
      <c r="Q11" s="17">
        <v>0.69224974207118695</v>
      </c>
      <c r="R11" s="17">
        <v>0.49141206565931</v>
      </c>
      <c r="S11" s="17">
        <v>0.57155599793066303</v>
      </c>
      <c r="T11" s="17">
        <v>0.58089509791187299</v>
      </c>
      <c r="U11" s="17">
        <v>0.49500034932813702</v>
      </c>
      <c r="V11" s="17">
        <v>0.60101743822419496</v>
      </c>
      <c r="W11" s="17">
        <v>0.60345483938266797</v>
      </c>
      <c r="X11" s="17">
        <v>0.64961551683783902</v>
      </c>
      <c r="Y11" s="17">
        <v>0.51946572069961505</v>
      </c>
      <c r="Z11" s="17">
        <v>0.78141808469406204</v>
      </c>
      <c r="AA11" s="17">
        <v>0.53612980406437205</v>
      </c>
      <c r="AB11" s="17">
        <v>0.56352894411452203</v>
      </c>
      <c r="AC11" s="17">
        <v>0.63894850487048505</v>
      </c>
      <c r="AD11" s="17"/>
      <c r="AE11" s="17">
        <v>0.51794287735877798</v>
      </c>
      <c r="AF11" s="17">
        <v>0.62821459394408097</v>
      </c>
    </row>
    <row r="12" spans="2:32" x14ac:dyDescent="0.5">
      <c r="B12" s="18" t="s">
        <v>442</v>
      </c>
      <c r="C12" s="19">
        <v>0.10277663626013001</v>
      </c>
      <c r="D12" s="19">
        <v>7.6352477583278497E-2</v>
      </c>
      <c r="E12" s="19">
        <v>0.128389261008658</v>
      </c>
      <c r="F12" s="19"/>
      <c r="G12" s="19">
        <v>6.2546032523651804E-2</v>
      </c>
      <c r="H12" s="19">
        <v>5.2519440196006198E-2</v>
      </c>
      <c r="I12" s="19">
        <v>0.17145189083978099</v>
      </c>
      <c r="J12" s="19">
        <v>8.1376223070312503E-2</v>
      </c>
      <c r="K12" s="19">
        <v>0.111517035903165</v>
      </c>
      <c r="L12" s="19">
        <v>0.113677938744633</v>
      </c>
      <c r="M12" s="19"/>
      <c r="N12" s="19">
        <v>0.118924687813744</v>
      </c>
      <c r="O12" s="19">
        <v>9.0851169757259501E-2</v>
      </c>
      <c r="P12" s="19">
        <v>0.16887671088020301</v>
      </c>
      <c r="Q12" s="19">
        <v>0.12317377576355799</v>
      </c>
      <c r="R12" s="19">
        <v>0.20623759403393799</v>
      </c>
      <c r="S12" s="19">
        <v>0</v>
      </c>
      <c r="T12" s="19">
        <v>0.16139654858824101</v>
      </c>
      <c r="U12" s="19">
        <v>0.186244084773423</v>
      </c>
      <c r="V12" s="19">
        <v>6.9105163304746198E-2</v>
      </c>
      <c r="W12" s="19">
        <v>0.10133360283684199</v>
      </c>
      <c r="X12" s="19">
        <v>6.7554103478392205E-2</v>
      </c>
      <c r="Y12" s="19">
        <v>7.4842093385013797E-2</v>
      </c>
      <c r="Z12" s="19">
        <v>5.0773253136886097E-2</v>
      </c>
      <c r="AA12" s="19">
        <v>0.12210285776922999</v>
      </c>
      <c r="AB12" s="19">
        <v>0.109867821872733</v>
      </c>
      <c r="AC12" s="19">
        <v>6.4071620927369705E-2</v>
      </c>
      <c r="AD12" s="19"/>
      <c r="AE12" s="19">
        <v>7.4563227992328299E-2</v>
      </c>
      <c r="AF12" s="19">
        <v>0.115630780056086</v>
      </c>
    </row>
    <row r="13" spans="2:32" x14ac:dyDescent="0.5">
      <c r="B13" s="16"/>
    </row>
    <row r="14" spans="2:32" x14ac:dyDescent="0.5">
      <c r="B14" t="s">
        <v>58</v>
      </c>
    </row>
    <row r="15" spans="2:32" x14ac:dyDescent="0.5">
      <c r="B15" t="s">
        <v>59</v>
      </c>
    </row>
    <row r="17" spans="2:2" x14ac:dyDescent="0.5">
      <c r="B17"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AF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454</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439</v>
      </c>
      <c r="C9" s="17">
        <v>7.3419358410639707E-2</v>
      </c>
      <c r="D9" s="17">
        <v>9.4043924749374799E-2</v>
      </c>
      <c r="E9" s="17">
        <v>5.2232091252380403E-2</v>
      </c>
      <c r="F9" s="17"/>
      <c r="G9" s="17">
        <v>0.17592534053345599</v>
      </c>
      <c r="H9" s="17">
        <v>0.162944136494411</v>
      </c>
      <c r="I9" s="17">
        <v>8.4325479014663696E-2</v>
      </c>
      <c r="J9" s="17">
        <v>5.7446161343147902E-2</v>
      </c>
      <c r="K9" s="17">
        <v>2.9994836871103402E-2</v>
      </c>
      <c r="L9" s="17">
        <v>2.1663642935836998E-2</v>
      </c>
      <c r="M9" s="17"/>
      <c r="N9" s="17">
        <v>6.2145832557846302E-2</v>
      </c>
      <c r="O9" s="17">
        <v>0.104127345870084</v>
      </c>
      <c r="P9" s="17">
        <v>8.1021303801632097E-2</v>
      </c>
      <c r="Q9" s="17">
        <v>0.13652197308459699</v>
      </c>
      <c r="R9" s="17">
        <v>0.216883434210873</v>
      </c>
      <c r="S9" s="17">
        <v>3.9157380857525501E-2</v>
      </c>
      <c r="T9" s="17">
        <v>8.7719354880954101E-2</v>
      </c>
      <c r="U9" s="17">
        <v>0.141642828542967</v>
      </c>
      <c r="V9" s="17">
        <v>5.7160687508724599E-2</v>
      </c>
      <c r="W9" s="17">
        <v>5.2456520468337098E-2</v>
      </c>
      <c r="X9" s="17">
        <v>0.13544915767271301</v>
      </c>
      <c r="Y9" s="17">
        <v>8.6134351929294001E-2</v>
      </c>
      <c r="Z9" s="17">
        <v>1.7535870600790499E-2</v>
      </c>
      <c r="AA9" s="17">
        <v>3.2301902742358703E-2</v>
      </c>
      <c r="AB9" s="17">
        <v>0</v>
      </c>
      <c r="AC9" s="17">
        <v>0.109089066410773</v>
      </c>
      <c r="AD9" s="17"/>
      <c r="AE9" s="17">
        <v>0.102431194840651</v>
      </c>
      <c r="AF9" s="17">
        <v>6.0201447489833998E-2</v>
      </c>
    </row>
    <row r="10" spans="2:32" ht="28.7" x14ac:dyDescent="0.5">
      <c r="B10" s="18" t="s">
        <v>440</v>
      </c>
      <c r="C10" s="17">
        <v>0.28062542420630598</v>
      </c>
      <c r="D10" s="17">
        <v>0.33245012064845803</v>
      </c>
      <c r="E10" s="17">
        <v>0.23024094606958101</v>
      </c>
      <c r="F10" s="17"/>
      <c r="G10" s="17">
        <v>0.32946207567729102</v>
      </c>
      <c r="H10" s="17">
        <v>0.34489189583658703</v>
      </c>
      <c r="I10" s="17">
        <v>0.32907653343318199</v>
      </c>
      <c r="J10" s="17">
        <v>0.26598143885300102</v>
      </c>
      <c r="K10" s="17">
        <v>0.29710551265584501</v>
      </c>
      <c r="L10" s="17">
        <v>0.19773736526485999</v>
      </c>
      <c r="M10" s="17"/>
      <c r="N10" s="17">
        <v>0.236269121030592</v>
      </c>
      <c r="O10" s="17">
        <v>0.29184979067127398</v>
      </c>
      <c r="P10" s="17">
        <v>0.21736296802962601</v>
      </c>
      <c r="Q10" s="17">
        <v>0.21809380268210901</v>
      </c>
      <c r="R10" s="17">
        <v>0.211288357137042</v>
      </c>
      <c r="S10" s="17">
        <v>0.409890659241118</v>
      </c>
      <c r="T10" s="17">
        <v>0.237969733813826</v>
      </c>
      <c r="U10" s="17">
        <v>0.223191350651152</v>
      </c>
      <c r="V10" s="17">
        <v>0.38492328598860898</v>
      </c>
      <c r="W10" s="17">
        <v>0.29718173345407001</v>
      </c>
      <c r="X10" s="17">
        <v>0.203634522872292</v>
      </c>
      <c r="Y10" s="17">
        <v>0.47412656653736102</v>
      </c>
      <c r="Z10" s="17">
        <v>0.232747487798587</v>
      </c>
      <c r="AA10" s="17">
        <v>0.30216548780298502</v>
      </c>
      <c r="AB10" s="17">
        <v>0.34438420018001997</v>
      </c>
      <c r="AC10" s="17">
        <v>0.215362783638441</v>
      </c>
      <c r="AD10" s="17"/>
      <c r="AE10" s="17">
        <v>0.31020839400957001</v>
      </c>
      <c r="AF10" s="17">
        <v>0.267147302592882</v>
      </c>
    </row>
    <row r="11" spans="2:32" ht="28.7" x14ac:dyDescent="0.5">
      <c r="B11" s="18" t="s">
        <v>441</v>
      </c>
      <c r="C11" s="17">
        <v>0.50733478112788599</v>
      </c>
      <c r="D11" s="17">
        <v>0.468006622492525</v>
      </c>
      <c r="E11" s="17">
        <v>0.54676638281061696</v>
      </c>
      <c r="F11" s="17"/>
      <c r="G11" s="17">
        <v>0.461130054242335</v>
      </c>
      <c r="H11" s="17">
        <v>0.36524132197329701</v>
      </c>
      <c r="I11" s="17">
        <v>0.408251590673888</v>
      </c>
      <c r="J11" s="17">
        <v>0.57607477844581301</v>
      </c>
      <c r="K11" s="17">
        <v>0.50700189547043994</v>
      </c>
      <c r="L11" s="17">
        <v>0.61730108709216902</v>
      </c>
      <c r="M11" s="17"/>
      <c r="N11" s="17">
        <v>0.54920612223359799</v>
      </c>
      <c r="O11" s="17">
        <v>0.47618010594135501</v>
      </c>
      <c r="P11" s="17">
        <v>0.52804859865451903</v>
      </c>
      <c r="Q11" s="17">
        <v>0.49632905885999701</v>
      </c>
      <c r="R11" s="17">
        <v>0.46229543742492701</v>
      </c>
      <c r="S11" s="17">
        <v>0.434620902015181</v>
      </c>
      <c r="T11" s="17">
        <v>0.54982514632018997</v>
      </c>
      <c r="U11" s="17">
        <v>0.33005195323140901</v>
      </c>
      <c r="V11" s="17">
        <v>0.489712463581567</v>
      </c>
      <c r="W11" s="17">
        <v>0.51765330016540601</v>
      </c>
      <c r="X11" s="17">
        <v>0.450375589544251</v>
      </c>
      <c r="Y11" s="17">
        <v>0.29361723716207999</v>
      </c>
      <c r="Z11" s="17">
        <v>0.64493911434789297</v>
      </c>
      <c r="AA11" s="17">
        <v>0.52965003958394796</v>
      </c>
      <c r="AB11" s="17">
        <v>0.53500789136368898</v>
      </c>
      <c r="AC11" s="17">
        <v>0.40534347863306902</v>
      </c>
      <c r="AD11" s="17"/>
      <c r="AE11" s="17">
        <v>0.46364525259516998</v>
      </c>
      <c r="AF11" s="17">
        <v>0.52723990839242696</v>
      </c>
    </row>
    <row r="12" spans="2:32" x14ac:dyDescent="0.5">
      <c r="B12" s="18" t="s">
        <v>442</v>
      </c>
      <c r="C12" s="19">
        <v>0.13862043625516901</v>
      </c>
      <c r="D12" s="19">
        <v>0.105499332109643</v>
      </c>
      <c r="E12" s="19">
        <v>0.17076057986742199</v>
      </c>
      <c r="F12" s="19"/>
      <c r="G12" s="19">
        <v>3.3482529546918598E-2</v>
      </c>
      <c r="H12" s="19">
        <v>0.12692264569570499</v>
      </c>
      <c r="I12" s="19">
        <v>0.17834639687826601</v>
      </c>
      <c r="J12" s="19">
        <v>0.100497621358038</v>
      </c>
      <c r="K12" s="19">
        <v>0.165897755002611</v>
      </c>
      <c r="L12" s="19">
        <v>0.16329790470713401</v>
      </c>
      <c r="M12" s="19"/>
      <c r="N12" s="19">
        <v>0.152378924177964</v>
      </c>
      <c r="O12" s="19">
        <v>0.12784275751728699</v>
      </c>
      <c r="P12" s="19">
        <v>0.17356712951422301</v>
      </c>
      <c r="Q12" s="19">
        <v>0.14905516537329799</v>
      </c>
      <c r="R12" s="19">
        <v>0.109532771227159</v>
      </c>
      <c r="S12" s="19">
        <v>0.116331057886176</v>
      </c>
      <c r="T12" s="19">
        <v>0.12448576498503</v>
      </c>
      <c r="U12" s="19">
        <v>0.30511386757447301</v>
      </c>
      <c r="V12" s="19">
        <v>6.8203562921099803E-2</v>
      </c>
      <c r="W12" s="19">
        <v>0.132708445912187</v>
      </c>
      <c r="X12" s="19">
        <v>0.21054072991074399</v>
      </c>
      <c r="Y12" s="19">
        <v>0.14612184437126499</v>
      </c>
      <c r="Z12" s="19">
        <v>0.10477752725273</v>
      </c>
      <c r="AA12" s="19">
        <v>0.13588256987070901</v>
      </c>
      <c r="AB12" s="19">
        <v>0.120607908456291</v>
      </c>
      <c r="AC12" s="19">
        <v>0.27020467131771703</v>
      </c>
      <c r="AD12" s="19"/>
      <c r="AE12" s="19">
        <v>0.123715158554609</v>
      </c>
      <c r="AF12" s="19">
        <v>0.14541134152485599</v>
      </c>
    </row>
    <row r="13" spans="2:32" x14ac:dyDescent="0.5">
      <c r="B13" s="16"/>
    </row>
    <row r="14" spans="2:32" x14ac:dyDescent="0.5">
      <c r="B14" t="s">
        <v>58</v>
      </c>
    </row>
    <row r="15" spans="2:32" x14ac:dyDescent="0.5">
      <c r="B15" t="s">
        <v>59</v>
      </c>
    </row>
    <row r="17" spans="2:2" x14ac:dyDescent="0.5">
      <c r="B17"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AF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455</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439</v>
      </c>
      <c r="C9" s="17">
        <v>8.0568456774219199E-2</v>
      </c>
      <c r="D9" s="17">
        <v>0.130759172419216</v>
      </c>
      <c r="E9" s="17">
        <v>3.2939687326646698E-2</v>
      </c>
      <c r="F9" s="17"/>
      <c r="G9" s="17">
        <v>0.190368699625445</v>
      </c>
      <c r="H9" s="17">
        <v>0.14723278015537999</v>
      </c>
      <c r="I9" s="17">
        <v>0.12775144077043901</v>
      </c>
      <c r="J9" s="17">
        <v>7.0121861922215895E-2</v>
      </c>
      <c r="K9" s="17">
        <v>3.2538653424728697E-2</v>
      </c>
      <c r="L9" s="17">
        <v>1.86641449223242E-2</v>
      </c>
      <c r="M9" s="17"/>
      <c r="N9" s="17">
        <v>0.108871430736822</v>
      </c>
      <c r="O9" s="17">
        <v>9.1031992695934899E-2</v>
      </c>
      <c r="P9" s="17">
        <v>4.8826903848834098E-2</v>
      </c>
      <c r="Q9" s="17">
        <v>0</v>
      </c>
      <c r="R9" s="17">
        <v>0.107350662983714</v>
      </c>
      <c r="S9" s="17">
        <v>0</v>
      </c>
      <c r="T9" s="17">
        <v>4.7082902520420702E-2</v>
      </c>
      <c r="U9" s="17">
        <v>9.7224533521769393E-2</v>
      </c>
      <c r="V9" s="17">
        <v>9.0971798258653896E-2</v>
      </c>
      <c r="W9" s="17">
        <v>9.4690654140150696E-2</v>
      </c>
      <c r="X9" s="17">
        <v>8.4811329142432404E-2</v>
      </c>
      <c r="Y9" s="17">
        <v>0.17055273815003399</v>
      </c>
      <c r="Z9" s="17">
        <v>3.2525377862938902E-2</v>
      </c>
      <c r="AA9" s="17">
        <v>0.103460601386666</v>
      </c>
      <c r="AB9" s="17">
        <v>3.51123666898982E-2</v>
      </c>
      <c r="AC9" s="17">
        <v>8.6841532644087893E-2</v>
      </c>
      <c r="AD9" s="17"/>
      <c r="AE9" s="17">
        <v>0.13060727473807701</v>
      </c>
      <c r="AF9" s="17">
        <v>5.77705673671048E-2</v>
      </c>
    </row>
    <row r="10" spans="2:32" ht="28.7" x14ac:dyDescent="0.5">
      <c r="B10" s="18" t="s">
        <v>440</v>
      </c>
      <c r="C10" s="17">
        <v>0.22087422102395601</v>
      </c>
      <c r="D10" s="17">
        <v>0.29652756916938799</v>
      </c>
      <c r="E10" s="17">
        <v>0.14768583810236299</v>
      </c>
      <c r="F10" s="17"/>
      <c r="G10" s="17">
        <v>0.38948110333069202</v>
      </c>
      <c r="H10" s="17">
        <v>0.380936236158954</v>
      </c>
      <c r="I10" s="17">
        <v>0.236305743694287</v>
      </c>
      <c r="J10" s="17">
        <v>0.21115707094608899</v>
      </c>
      <c r="K10" s="17">
        <v>0.166715908427887</v>
      </c>
      <c r="L10" s="17">
        <v>0.107413609127987</v>
      </c>
      <c r="M10" s="17"/>
      <c r="N10" s="17">
        <v>0.21160456855140999</v>
      </c>
      <c r="O10" s="17">
        <v>0.27378288687021701</v>
      </c>
      <c r="P10" s="17">
        <v>0.22102119282039101</v>
      </c>
      <c r="Q10" s="17">
        <v>0.19831085965321499</v>
      </c>
      <c r="R10" s="17">
        <v>0.31012752562402801</v>
      </c>
      <c r="S10" s="17">
        <v>0.193405530583975</v>
      </c>
      <c r="T10" s="17">
        <v>0.23247562316603099</v>
      </c>
      <c r="U10" s="17">
        <v>8.9635143169794596E-2</v>
      </c>
      <c r="V10" s="17">
        <v>0.224222500685443</v>
      </c>
      <c r="W10" s="17">
        <v>0.21876137885820501</v>
      </c>
      <c r="X10" s="17">
        <v>9.5491657615337594E-2</v>
      </c>
      <c r="Y10" s="17">
        <v>0.46085868636969901</v>
      </c>
      <c r="Z10" s="17">
        <v>0.19065233001258999</v>
      </c>
      <c r="AA10" s="17">
        <v>0.38280621744464</v>
      </c>
      <c r="AB10" s="17">
        <v>0.115489886121293</v>
      </c>
      <c r="AC10" s="17">
        <v>0.19814311410585</v>
      </c>
      <c r="AD10" s="17"/>
      <c r="AE10" s="17">
        <v>0.29008687875251798</v>
      </c>
      <c r="AF10" s="17">
        <v>0.18934065207338799</v>
      </c>
    </row>
    <row r="11" spans="2:32" ht="28.7" x14ac:dyDescent="0.5">
      <c r="B11" s="18" t="s">
        <v>441</v>
      </c>
      <c r="C11" s="17">
        <v>0.56089996633643702</v>
      </c>
      <c r="D11" s="17">
        <v>0.48041330277364802</v>
      </c>
      <c r="E11" s="17">
        <v>0.63789615193007898</v>
      </c>
      <c r="F11" s="17"/>
      <c r="G11" s="17">
        <v>0.33302373821449899</v>
      </c>
      <c r="H11" s="17">
        <v>0.37001646321813503</v>
      </c>
      <c r="I11" s="17">
        <v>0.50488379983884302</v>
      </c>
      <c r="J11" s="17">
        <v>0.60218629044042404</v>
      </c>
      <c r="K11" s="17">
        <v>0.64188309660001397</v>
      </c>
      <c r="L11" s="17">
        <v>0.69642596460667305</v>
      </c>
      <c r="M11" s="17"/>
      <c r="N11" s="17">
        <v>0.53149595308513897</v>
      </c>
      <c r="O11" s="17">
        <v>0.51981513822043401</v>
      </c>
      <c r="P11" s="17">
        <v>0.53682177082447202</v>
      </c>
      <c r="Q11" s="17">
        <v>0.62039439689024101</v>
      </c>
      <c r="R11" s="17">
        <v>0.47298904016509902</v>
      </c>
      <c r="S11" s="17">
        <v>0.69241043829374405</v>
      </c>
      <c r="T11" s="17">
        <v>0.56269593278622498</v>
      </c>
      <c r="U11" s="17">
        <v>0.68383575003910801</v>
      </c>
      <c r="V11" s="17">
        <v>0.56227173643396899</v>
      </c>
      <c r="W11" s="17">
        <v>0.55575319279033197</v>
      </c>
      <c r="X11" s="17">
        <v>0.63324284316115098</v>
      </c>
      <c r="Y11" s="17">
        <v>0.23061544576394</v>
      </c>
      <c r="Z11" s="17">
        <v>0.67312337794018495</v>
      </c>
      <c r="AA11" s="17">
        <v>0.45100629227043298</v>
      </c>
      <c r="AB11" s="17">
        <v>0.70740223704873195</v>
      </c>
      <c r="AC11" s="17">
        <v>0.51018866270307806</v>
      </c>
      <c r="AD11" s="17"/>
      <c r="AE11" s="17">
        <v>0.487455167724544</v>
      </c>
      <c r="AF11" s="17">
        <v>0.59436171592234999</v>
      </c>
    </row>
    <row r="12" spans="2:32" x14ac:dyDescent="0.5">
      <c r="B12" s="18" t="s">
        <v>442</v>
      </c>
      <c r="C12" s="19">
        <v>0.13765735586538799</v>
      </c>
      <c r="D12" s="19">
        <v>9.22999556377474E-2</v>
      </c>
      <c r="E12" s="19">
        <v>0.18147832264091099</v>
      </c>
      <c r="F12" s="19"/>
      <c r="G12" s="19">
        <v>8.7126458829364206E-2</v>
      </c>
      <c r="H12" s="19">
        <v>0.10181452046753101</v>
      </c>
      <c r="I12" s="19">
        <v>0.131059015696432</v>
      </c>
      <c r="J12" s="19">
        <v>0.11653477669127101</v>
      </c>
      <c r="K12" s="19">
        <v>0.158862341547371</v>
      </c>
      <c r="L12" s="19">
        <v>0.17749628134301601</v>
      </c>
      <c r="M12" s="19"/>
      <c r="N12" s="19">
        <v>0.14802804762662899</v>
      </c>
      <c r="O12" s="19">
        <v>0.115369982213414</v>
      </c>
      <c r="P12" s="19">
        <v>0.19333013250630299</v>
      </c>
      <c r="Q12" s="19">
        <v>0.181294743456545</v>
      </c>
      <c r="R12" s="19">
        <v>0.109532771227159</v>
      </c>
      <c r="S12" s="19">
        <v>0.11418403112228</v>
      </c>
      <c r="T12" s="19">
        <v>0.15774554152732301</v>
      </c>
      <c r="U12" s="19">
        <v>0.12930457326932801</v>
      </c>
      <c r="V12" s="19">
        <v>0.122533964621934</v>
      </c>
      <c r="W12" s="19">
        <v>0.130794774211313</v>
      </c>
      <c r="X12" s="19">
        <v>0.18645417008107901</v>
      </c>
      <c r="Y12" s="19">
        <v>0.137973129716328</v>
      </c>
      <c r="Z12" s="19">
        <v>0.10369891418428601</v>
      </c>
      <c r="AA12" s="19">
        <v>6.27268888982601E-2</v>
      </c>
      <c r="AB12" s="19">
        <v>0.141995510140076</v>
      </c>
      <c r="AC12" s="19">
        <v>0.20482669054698499</v>
      </c>
      <c r="AD12" s="19"/>
      <c r="AE12" s="19">
        <v>9.1850678784859793E-2</v>
      </c>
      <c r="AF12" s="19">
        <v>0.15852706463715799</v>
      </c>
    </row>
    <row r="13" spans="2:32" x14ac:dyDescent="0.5">
      <c r="B13" s="16"/>
    </row>
    <row r="14" spans="2:32" x14ac:dyDescent="0.5">
      <c r="B14" t="s">
        <v>58</v>
      </c>
    </row>
    <row r="15" spans="2:32" x14ac:dyDescent="0.5">
      <c r="B15" t="s">
        <v>59</v>
      </c>
    </row>
    <row r="17" spans="2:2" x14ac:dyDescent="0.5">
      <c r="B17"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AF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456</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439</v>
      </c>
      <c r="C9" s="17">
        <v>3.1285839783858002E-2</v>
      </c>
      <c r="D9" s="17">
        <v>4.7759460917257801E-2</v>
      </c>
      <c r="E9" s="17">
        <v>1.56710175227893E-2</v>
      </c>
      <c r="F9" s="17"/>
      <c r="G9" s="17">
        <v>8.5249036381148405E-2</v>
      </c>
      <c r="H9" s="17">
        <v>3.4070867591014201E-2</v>
      </c>
      <c r="I9" s="17">
        <v>8.2808338636543299E-2</v>
      </c>
      <c r="J9" s="17">
        <v>1.5911227752198099E-2</v>
      </c>
      <c r="K9" s="17">
        <v>1.46773030830528E-2</v>
      </c>
      <c r="L9" s="17">
        <v>3.5998493353211298E-3</v>
      </c>
      <c r="M9" s="17"/>
      <c r="N9" s="17">
        <v>2.78281443663249E-2</v>
      </c>
      <c r="O9" s="17">
        <v>4.5961837620965701E-2</v>
      </c>
      <c r="P9" s="17">
        <v>0</v>
      </c>
      <c r="Q9" s="17">
        <v>6.18164873007215E-2</v>
      </c>
      <c r="R9" s="17">
        <v>0</v>
      </c>
      <c r="S9" s="17">
        <v>4.0431946195315399E-2</v>
      </c>
      <c r="T9" s="17">
        <v>2.1523726118777502E-2</v>
      </c>
      <c r="U9" s="17">
        <v>4.8612266760884697E-2</v>
      </c>
      <c r="V9" s="17">
        <v>2.81044884506997E-2</v>
      </c>
      <c r="W9" s="17">
        <v>2.6009877538418501E-2</v>
      </c>
      <c r="X9" s="17">
        <v>5.8125536897489199E-2</v>
      </c>
      <c r="Y9" s="17">
        <v>0</v>
      </c>
      <c r="Z9" s="17">
        <v>3.88176012966477E-2</v>
      </c>
      <c r="AA9" s="17">
        <v>3.6070439834519602E-2</v>
      </c>
      <c r="AB9" s="17">
        <v>0</v>
      </c>
      <c r="AC9" s="17">
        <v>3.7979057224860398E-2</v>
      </c>
      <c r="AD9" s="17"/>
      <c r="AE9" s="17">
        <v>3.1691123020607503E-2</v>
      </c>
      <c r="AF9" s="17">
        <v>3.1101191089385499E-2</v>
      </c>
    </row>
    <row r="10" spans="2:32" ht="28.7" x14ac:dyDescent="0.5">
      <c r="B10" s="18" t="s">
        <v>440</v>
      </c>
      <c r="C10" s="17">
        <v>0.116949998436827</v>
      </c>
      <c r="D10" s="17">
        <v>0.14257719565653099</v>
      </c>
      <c r="E10" s="17">
        <v>8.9211112461177605E-2</v>
      </c>
      <c r="F10" s="17"/>
      <c r="G10" s="17">
        <v>0.22499901982831699</v>
      </c>
      <c r="H10" s="17">
        <v>0.17624115413765601</v>
      </c>
      <c r="I10" s="17">
        <v>0.152648029039677</v>
      </c>
      <c r="J10" s="17">
        <v>8.2454846595725897E-2</v>
      </c>
      <c r="K10" s="17">
        <v>8.2950017011677105E-2</v>
      </c>
      <c r="L10" s="17">
        <v>7.1738745242201904E-2</v>
      </c>
      <c r="M10" s="17"/>
      <c r="N10" s="17">
        <v>0.10706825824038101</v>
      </c>
      <c r="O10" s="17">
        <v>0.14319946417721299</v>
      </c>
      <c r="P10" s="17">
        <v>8.5484123405365306E-2</v>
      </c>
      <c r="Q10" s="17">
        <v>9.8898996772994102E-2</v>
      </c>
      <c r="R10" s="17">
        <v>0.107350662983714</v>
      </c>
      <c r="S10" s="17">
        <v>0.14562930062948801</v>
      </c>
      <c r="T10" s="17">
        <v>8.8530451919922495E-2</v>
      </c>
      <c r="U10" s="17">
        <v>4.4418295021197998E-2</v>
      </c>
      <c r="V10" s="17">
        <v>9.3013780108308505E-2</v>
      </c>
      <c r="W10" s="17">
        <v>0.107308964219145</v>
      </c>
      <c r="X10" s="17">
        <v>0.17388107801222</v>
      </c>
      <c r="Y10" s="17">
        <v>0.32127379969463099</v>
      </c>
      <c r="Z10" s="17">
        <v>5.9455841676862298E-2</v>
      </c>
      <c r="AA10" s="17">
        <v>0.15946237836821101</v>
      </c>
      <c r="AB10" s="17">
        <v>0.15239631083038899</v>
      </c>
      <c r="AC10" s="17">
        <v>0.18209783637139401</v>
      </c>
      <c r="AD10" s="17"/>
      <c r="AE10" s="17">
        <v>0.13978877542014401</v>
      </c>
      <c r="AF10" s="17">
        <v>0.10654455855941999</v>
      </c>
    </row>
    <row r="11" spans="2:32" ht="28.7" x14ac:dyDescent="0.5">
      <c r="B11" s="18" t="s">
        <v>441</v>
      </c>
      <c r="C11" s="17">
        <v>0.52504539237561099</v>
      </c>
      <c r="D11" s="17">
        <v>0.50630174647996196</v>
      </c>
      <c r="E11" s="17">
        <v>0.54488646599951496</v>
      </c>
      <c r="F11" s="17"/>
      <c r="G11" s="17">
        <v>0.52824225801584601</v>
      </c>
      <c r="H11" s="17">
        <v>0.52687805737451199</v>
      </c>
      <c r="I11" s="17">
        <v>0.42430416129120502</v>
      </c>
      <c r="J11" s="17">
        <v>0.56775360874618697</v>
      </c>
      <c r="K11" s="17">
        <v>0.55260492958845098</v>
      </c>
      <c r="L11" s="17">
        <v>0.53386646762873502</v>
      </c>
      <c r="M11" s="17"/>
      <c r="N11" s="17">
        <v>0.51426216184580598</v>
      </c>
      <c r="O11" s="17">
        <v>0.50189270283826803</v>
      </c>
      <c r="P11" s="17">
        <v>0.49424430786805201</v>
      </c>
      <c r="Q11" s="17">
        <v>0.50787467111191598</v>
      </c>
      <c r="R11" s="17">
        <v>0.57687897175518899</v>
      </c>
      <c r="S11" s="17">
        <v>0.58792030853113697</v>
      </c>
      <c r="T11" s="17">
        <v>0.46623474859488101</v>
      </c>
      <c r="U11" s="17">
        <v>0.55189990188606697</v>
      </c>
      <c r="V11" s="17">
        <v>0.65519421562178404</v>
      </c>
      <c r="W11" s="17">
        <v>0.53276204544682704</v>
      </c>
      <c r="X11" s="17">
        <v>0.47608316267649903</v>
      </c>
      <c r="Y11" s="17">
        <v>0.310253678352298</v>
      </c>
      <c r="Z11" s="17">
        <v>0.64555392462706596</v>
      </c>
      <c r="AA11" s="17">
        <v>0.44188172164887501</v>
      </c>
      <c r="AB11" s="17">
        <v>0.55007532973771101</v>
      </c>
      <c r="AC11" s="17">
        <v>0.34581096909460401</v>
      </c>
      <c r="AD11" s="17"/>
      <c r="AE11" s="17">
        <v>0.51534066484450403</v>
      </c>
      <c r="AF11" s="17">
        <v>0.52946690579225797</v>
      </c>
    </row>
    <row r="12" spans="2:32" x14ac:dyDescent="0.5">
      <c r="B12" s="18" t="s">
        <v>442</v>
      </c>
      <c r="C12" s="19">
        <v>0.32671876940370398</v>
      </c>
      <c r="D12" s="19">
        <v>0.30336159694624998</v>
      </c>
      <c r="E12" s="19">
        <v>0.35023140401651798</v>
      </c>
      <c r="F12" s="19"/>
      <c r="G12" s="19">
        <v>0.16150968577468899</v>
      </c>
      <c r="H12" s="19">
        <v>0.26280992089681698</v>
      </c>
      <c r="I12" s="19">
        <v>0.34023947103257501</v>
      </c>
      <c r="J12" s="19">
        <v>0.33388031690588899</v>
      </c>
      <c r="K12" s="19">
        <v>0.349767750316819</v>
      </c>
      <c r="L12" s="19">
        <v>0.39079493779374203</v>
      </c>
      <c r="M12" s="19"/>
      <c r="N12" s="19">
        <v>0.35084143554748798</v>
      </c>
      <c r="O12" s="19">
        <v>0.30894599536355299</v>
      </c>
      <c r="P12" s="19">
        <v>0.420271568726582</v>
      </c>
      <c r="Q12" s="19">
        <v>0.33140984481436803</v>
      </c>
      <c r="R12" s="19">
        <v>0.31577036526109697</v>
      </c>
      <c r="S12" s="19">
        <v>0.22601844464406001</v>
      </c>
      <c r="T12" s="19">
        <v>0.423711073366419</v>
      </c>
      <c r="U12" s="19">
        <v>0.35506953633185101</v>
      </c>
      <c r="V12" s="19">
        <v>0.22368751581920701</v>
      </c>
      <c r="W12" s="19">
        <v>0.33391911279560899</v>
      </c>
      <c r="X12" s="19">
        <v>0.291910222413792</v>
      </c>
      <c r="Y12" s="19">
        <v>0.36847252195307101</v>
      </c>
      <c r="Z12" s="19">
        <v>0.25617263239942401</v>
      </c>
      <c r="AA12" s="19">
        <v>0.36258546014839499</v>
      </c>
      <c r="AB12" s="19">
        <v>0.29752835943190098</v>
      </c>
      <c r="AC12" s="19">
        <v>0.434112137309142</v>
      </c>
      <c r="AD12" s="19"/>
      <c r="AE12" s="19">
        <v>0.31317943671474402</v>
      </c>
      <c r="AF12" s="19">
        <v>0.33288734455893598</v>
      </c>
    </row>
    <row r="13" spans="2:32" x14ac:dyDescent="0.5">
      <c r="B13" s="16"/>
    </row>
    <row r="14" spans="2:32" x14ac:dyDescent="0.5">
      <c r="B14" t="s">
        <v>58</v>
      </c>
    </row>
    <row r="15" spans="2:32" x14ac:dyDescent="0.5">
      <c r="B15" t="s">
        <v>59</v>
      </c>
    </row>
    <row r="17" spans="2:2" x14ac:dyDescent="0.5">
      <c r="B17"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P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16" width="20.703125" customWidth="1"/>
  </cols>
  <sheetData>
    <row r="2" spans="2:16" ht="40" customHeight="1" x14ac:dyDescent="0.5">
      <c r="D2" s="30" t="s">
        <v>460</v>
      </c>
      <c r="E2" s="26"/>
      <c r="F2" s="26"/>
      <c r="G2" s="26"/>
      <c r="H2" s="26"/>
      <c r="I2" s="26"/>
      <c r="J2" s="26"/>
      <c r="K2" s="26"/>
      <c r="L2" s="26"/>
      <c r="M2" s="26"/>
      <c r="N2" s="26"/>
      <c r="O2" s="26"/>
      <c r="P2" s="26"/>
    </row>
    <row r="6" spans="2:16" ht="50" customHeight="1" x14ac:dyDescent="0.5">
      <c r="B6" s="20" t="s">
        <v>15</v>
      </c>
      <c r="C6" s="20" t="s">
        <v>426</v>
      </c>
      <c r="D6" s="20" t="s">
        <v>427</v>
      </c>
      <c r="E6" s="20" t="s">
        <v>428</v>
      </c>
      <c r="F6" s="20" t="s">
        <v>429</v>
      </c>
      <c r="G6" s="20" t="s">
        <v>430</v>
      </c>
      <c r="H6" s="20" t="s">
        <v>433</v>
      </c>
      <c r="I6" s="20" t="s">
        <v>434</v>
      </c>
      <c r="J6" s="20" t="s">
        <v>435</v>
      </c>
      <c r="K6" s="20" t="s">
        <v>436</v>
      </c>
      <c r="L6" s="20" t="s">
        <v>437</v>
      </c>
      <c r="M6" s="20" t="s">
        <v>431</v>
      </c>
      <c r="N6" s="20" t="s">
        <v>432</v>
      </c>
      <c r="O6" s="20" t="s">
        <v>438</v>
      </c>
    </row>
    <row r="7" spans="2:16" ht="28.7" x14ac:dyDescent="0.5">
      <c r="B7" s="18" t="s">
        <v>457</v>
      </c>
      <c r="C7" s="17">
        <v>0.24077424008388101</v>
      </c>
      <c r="D7" s="17">
        <v>7.8137929936830094E-2</v>
      </c>
      <c r="E7" s="17">
        <v>8.4879835598276596E-2</v>
      </c>
      <c r="F7" s="17">
        <v>6.8339316726487603E-2</v>
      </c>
      <c r="G7" s="17">
        <v>0.10345297689961599</v>
      </c>
      <c r="H7" s="17">
        <v>9.6370716899801701E-2</v>
      </c>
      <c r="I7" s="17">
        <v>8.5586332610855798E-2</v>
      </c>
      <c r="J7" s="17">
        <v>0.109805152739787</v>
      </c>
      <c r="K7" s="17">
        <v>0.13464681506116399</v>
      </c>
      <c r="L7" s="17">
        <v>8.4771127353199097E-2</v>
      </c>
      <c r="M7" s="17">
        <v>0.18958805141868801</v>
      </c>
      <c r="N7" s="17">
        <v>0.111422494282174</v>
      </c>
      <c r="O7" s="17">
        <v>0.10615396662760999</v>
      </c>
    </row>
    <row r="8" spans="2:16" ht="28.7" x14ac:dyDescent="0.5">
      <c r="B8" s="18" t="s">
        <v>458</v>
      </c>
      <c r="C8" s="17">
        <v>0.37367016664943797</v>
      </c>
      <c r="D8" s="17">
        <v>0.23366428165016401</v>
      </c>
      <c r="E8" s="17">
        <v>0.231342139767929</v>
      </c>
      <c r="F8" s="17">
        <v>0.18367222996225199</v>
      </c>
      <c r="G8" s="17">
        <v>0.29587244254452799</v>
      </c>
      <c r="H8" s="17">
        <v>0.28188269455791798</v>
      </c>
      <c r="I8" s="17">
        <v>0.34342127933053901</v>
      </c>
      <c r="J8" s="17">
        <v>0.328145320327766</v>
      </c>
      <c r="K8" s="17">
        <v>0.36122182100105299</v>
      </c>
      <c r="L8" s="17">
        <v>0.188455208619316</v>
      </c>
      <c r="M8" s="17">
        <v>0.424528348750081</v>
      </c>
      <c r="N8" s="17">
        <v>0.33975794710988</v>
      </c>
      <c r="O8" s="17">
        <v>0.263355965220399</v>
      </c>
    </row>
    <row r="9" spans="2:16" ht="28.7" x14ac:dyDescent="0.5">
      <c r="B9" s="18" t="s">
        <v>459</v>
      </c>
      <c r="C9" s="17">
        <v>0.347180365147294</v>
      </c>
      <c r="D9" s="17">
        <v>0.63450656197297794</v>
      </c>
      <c r="E9" s="17">
        <v>0.63175796550958496</v>
      </c>
      <c r="F9" s="17">
        <v>0.40572951390613299</v>
      </c>
      <c r="G9" s="17">
        <v>0.41354970064424101</v>
      </c>
      <c r="H9" s="17">
        <v>0.39838055786322202</v>
      </c>
      <c r="I9" s="17">
        <v>0.452237358411127</v>
      </c>
      <c r="J9" s="17">
        <v>0.48489259106972599</v>
      </c>
      <c r="K9" s="17">
        <v>0.394962835073779</v>
      </c>
      <c r="L9" s="17">
        <v>0.58207055586082901</v>
      </c>
      <c r="M9" s="17">
        <v>0.33297088964857502</v>
      </c>
      <c r="N9" s="17">
        <v>0.46380305931272098</v>
      </c>
      <c r="O9" s="17">
        <v>0.29749879533195001</v>
      </c>
    </row>
    <row r="10" spans="2:16" x14ac:dyDescent="0.5">
      <c r="B10" s="18" t="s">
        <v>442</v>
      </c>
      <c r="C10" s="17">
        <v>3.83752281193862E-2</v>
      </c>
      <c r="D10" s="17">
        <v>5.3691226440028203E-2</v>
      </c>
      <c r="E10" s="17">
        <v>5.2020059124209699E-2</v>
      </c>
      <c r="F10" s="17">
        <v>0.34225893940512803</v>
      </c>
      <c r="G10" s="17">
        <v>0.187124879911614</v>
      </c>
      <c r="H10" s="17">
        <v>0.223366030679058</v>
      </c>
      <c r="I10" s="17">
        <v>0.118755029647478</v>
      </c>
      <c r="J10" s="17">
        <v>7.7156935862721598E-2</v>
      </c>
      <c r="K10" s="17">
        <v>0.10916852886400299</v>
      </c>
      <c r="L10" s="17">
        <v>0.14470310816665599</v>
      </c>
      <c r="M10" s="17">
        <v>5.29127101826561E-2</v>
      </c>
      <c r="N10" s="17">
        <v>8.5016499295225104E-2</v>
      </c>
      <c r="O10" s="17">
        <v>0.33299127282004098</v>
      </c>
    </row>
    <row r="11" spans="2:16" x14ac:dyDescent="0.5">
      <c r="B11" s="16"/>
      <c r="C11" s="16"/>
      <c r="D11" s="16"/>
      <c r="E11" s="16"/>
      <c r="F11" s="16"/>
      <c r="G11" s="16"/>
      <c r="H11" s="16"/>
      <c r="I11" s="16"/>
      <c r="J11" s="16"/>
      <c r="K11" s="16"/>
      <c r="L11" s="16"/>
      <c r="M11" s="16"/>
      <c r="N11" s="16"/>
      <c r="O11" s="16"/>
    </row>
    <row r="12" spans="2:16" x14ac:dyDescent="0.5">
      <c r="B12" t="s">
        <v>58</v>
      </c>
    </row>
    <row r="13" spans="2:16" x14ac:dyDescent="0.5">
      <c r="B13" t="s">
        <v>59</v>
      </c>
    </row>
    <row r="17" spans="2:2" x14ac:dyDescent="0.5">
      <c r="B17" s="8" t="str">
        <f>HYPERLINK("#'Contents'!A1", "Return to Contents")</f>
        <v>Return to Contents</v>
      </c>
    </row>
  </sheetData>
  <mergeCells count="1">
    <mergeCell ref="D2:P2"/>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AF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461</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457</v>
      </c>
      <c r="C9" s="17">
        <v>0.24077424008388101</v>
      </c>
      <c r="D9" s="17">
        <v>0.32213394106820897</v>
      </c>
      <c r="E9" s="17">
        <v>0.16027481593258899</v>
      </c>
      <c r="F9" s="17"/>
      <c r="G9" s="17">
        <v>0.429831670632635</v>
      </c>
      <c r="H9" s="17">
        <v>0.39521938314273802</v>
      </c>
      <c r="I9" s="17">
        <v>0.30780474973490202</v>
      </c>
      <c r="J9" s="17">
        <v>0.211264269054936</v>
      </c>
      <c r="K9" s="17">
        <v>0.189507524653659</v>
      </c>
      <c r="L9" s="17">
        <v>0.104916430041568</v>
      </c>
      <c r="M9" s="17"/>
      <c r="N9" s="17">
        <v>0.275960829367699</v>
      </c>
      <c r="O9" s="17">
        <v>0.31032163156556702</v>
      </c>
      <c r="P9" s="17">
        <v>0.25123487687260099</v>
      </c>
      <c r="Q9" s="17">
        <v>0.261042486387977</v>
      </c>
      <c r="R9" s="17">
        <v>0.177823808641658</v>
      </c>
      <c r="S9" s="17">
        <v>0.23552172058471299</v>
      </c>
      <c r="T9" s="17">
        <v>0.189835476061713</v>
      </c>
      <c r="U9" s="17">
        <v>0.20227675539828699</v>
      </c>
      <c r="V9" s="17">
        <v>0.21453682393467699</v>
      </c>
      <c r="W9" s="17">
        <v>0.24266877610979401</v>
      </c>
      <c r="X9" s="17">
        <v>0.170340524842503</v>
      </c>
      <c r="Y9" s="17">
        <v>0.40035984804681501</v>
      </c>
      <c r="Z9" s="17">
        <v>0.144951033982683</v>
      </c>
      <c r="AA9" s="17">
        <v>0.23870119767057299</v>
      </c>
      <c r="AB9" s="17">
        <v>0.122732865439108</v>
      </c>
      <c r="AC9" s="17">
        <v>0.27818144154984198</v>
      </c>
      <c r="AD9" s="17"/>
      <c r="AE9" s="17">
        <v>0.32934087724880301</v>
      </c>
      <c r="AF9" s="17">
        <v>0.20042291922126099</v>
      </c>
    </row>
    <row r="10" spans="2:32" ht="28.7" x14ac:dyDescent="0.5">
      <c r="B10" s="18" t="s">
        <v>458</v>
      </c>
      <c r="C10" s="17">
        <v>0.37367016664943797</v>
      </c>
      <c r="D10" s="17">
        <v>0.36035667298860202</v>
      </c>
      <c r="E10" s="17">
        <v>0.38776587136720098</v>
      </c>
      <c r="F10" s="17"/>
      <c r="G10" s="17">
        <v>0.36761174176026201</v>
      </c>
      <c r="H10" s="17">
        <v>0.36771858163833199</v>
      </c>
      <c r="I10" s="17">
        <v>0.40795785791304001</v>
      </c>
      <c r="J10" s="17">
        <v>0.38018817832149399</v>
      </c>
      <c r="K10" s="17">
        <v>0.353433404581038</v>
      </c>
      <c r="L10" s="17">
        <v>0.36968806593725001</v>
      </c>
      <c r="M10" s="17"/>
      <c r="N10" s="17">
        <v>0.337193799644952</v>
      </c>
      <c r="O10" s="17">
        <v>0.42696853341098601</v>
      </c>
      <c r="P10" s="17">
        <v>0.32555379798136103</v>
      </c>
      <c r="Q10" s="17">
        <v>0.280539162076622</v>
      </c>
      <c r="R10" s="17">
        <v>0.32082112836420101</v>
      </c>
      <c r="S10" s="17">
        <v>0.42573126148284002</v>
      </c>
      <c r="T10" s="17">
        <v>0.340160510809496</v>
      </c>
      <c r="U10" s="17">
        <v>0.34988033468802698</v>
      </c>
      <c r="V10" s="17">
        <v>0.407733918438416</v>
      </c>
      <c r="W10" s="17">
        <v>0.38613368896829697</v>
      </c>
      <c r="X10" s="17">
        <v>0.35362178730556898</v>
      </c>
      <c r="Y10" s="17">
        <v>0.45460687388236498</v>
      </c>
      <c r="Z10" s="17">
        <v>0.24831806079221599</v>
      </c>
      <c r="AA10" s="17">
        <v>0.41486082239064798</v>
      </c>
      <c r="AB10" s="17">
        <v>0.46718950028586598</v>
      </c>
      <c r="AC10" s="17">
        <v>0.35465783997078298</v>
      </c>
      <c r="AD10" s="17"/>
      <c r="AE10" s="17">
        <v>0.421077342563344</v>
      </c>
      <c r="AF10" s="17">
        <v>0.352071264086043</v>
      </c>
    </row>
    <row r="11" spans="2:32" ht="28.7" x14ac:dyDescent="0.5">
      <c r="B11" s="18" t="s">
        <v>459</v>
      </c>
      <c r="C11" s="17">
        <v>0.347180365147294</v>
      </c>
      <c r="D11" s="17">
        <v>0.28622376983826398</v>
      </c>
      <c r="E11" s="17">
        <v>0.40667224296559401</v>
      </c>
      <c r="F11" s="17"/>
      <c r="G11" s="17">
        <v>0.18044806744522701</v>
      </c>
      <c r="H11" s="17">
        <v>0.197797064467789</v>
      </c>
      <c r="I11" s="17">
        <v>0.22653603805405501</v>
      </c>
      <c r="J11" s="17">
        <v>0.36939051880241502</v>
      </c>
      <c r="K11" s="17">
        <v>0.43495360302771502</v>
      </c>
      <c r="L11" s="17">
        <v>0.482171894677698</v>
      </c>
      <c r="M11" s="17"/>
      <c r="N11" s="17">
        <v>0.35492863008145598</v>
      </c>
      <c r="O11" s="17">
        <v>0.244665264816502</v>
      </c>
      <c r="P11" s="17">
        <v>0.403162558433174</v>
      </c>
      <c r="Q11" s="17">
        <v>0.37139668052450903</v>
      </c>
      <c r="R11" s="17">
        <v>0.50135506299414201</v>
      </c>
      <c r="S11" s="17">
        <v>0.33874701793244599</v>
      </c>
      <c r="T11" s="17">
        <v>0.37480205563543401</v>
      </c>
      <c r="U11" s="17">
        <v>0.399921598306479</v>
      </c>
      <c r="V11" s="17">
        <v>0.36533282567905201</v>
      </c>
      <c r="W11" s="17">
        <v>0.32873050131255599</v>
      </c>
      <c r="X11" s="17">
        <v>0.43846968346124199</v>
      </c>
      <c r="Y11" s="17">
        <v>0.14503327807081901</v>
      </c>
      <c r="Z11" s="17">
        <v>0.51659089036913297</v>
      </c>
      <c r="AA11" s="17">
        <v>0.28378766419314699</v>
      </c>
      <c r="AB11" s="17">
        <v>0.37120021550124399</v>
      </c>
      <c r="AC11" s="17">
        <v>0.36716071847937498</v>
      </c>
      <c r="AD11" s="17"/>
      <c r="AE11" s="17">
        <v>0.220133255287871</v>
      </c>
      <c r="AF11" s="17">
        <v>0.40506354620406199</v>
      </c>
    </row>
    <row r="12" spans="2:32" x14ac:dyDescent="0.5">
      <c r="B12" s="18" t="s">
        <v>442</v>
      </c>
      <c r="C12" s="19">
        <v>3.83752281193862E-2</v>
      </c>
      <c r="D12" s="19">
        <v>3.1285616104924301E-2</v>
      </c>
      <c r="E12" s="19">
        <v>4.5287069734616298E-2</v>
      </c>
      <c r="F12" s="19"/>
      <c r="G12" s="19">
        <v>2.2108520161876699E-2</v>
      </c>
      <c r="H12" s="19">
        <v>3.9264970751141798E-2</v>
      </c>
      <c r="I12" s="19">
        <v>5.7701354298003799E-2</v>
      </c>
      <c r="J12" s="19">
        <v>3.9157033821156199E-2</v>
      </c>
      <c r="K12" s="19">
        <v>2.21054677375883E-2</v>
      </c>
      <c r="L12" s="19">
        <v>4.3223609343484001E-2</v>
      </c>
      <c r="M12" s="19"/>
      <c r="N12" s="19">
        <v>3.1916740905893602E-2</v>
      </c>
      <c r="O12" s="19">
        <v>1.80445702069447E-2</v>
      </c>
      <c r="P12" s="19">
        <v>2.0048766712863299E-2</v>
      </c>
      <c r="Q12" s="19">
        <v>8.7021671010892601E-2</v>
      </c>
      <c r="R12" s="19">
        <v>0</v>
      </c>
      <c r="S12" s="19">
        <v>0</v>
      </c>
      <c r="T12" s="19">
        <v>9.5201957493357095E-2</v>
      </c>
      <c r="U12" s="19">
        <v>4.7921311607206397E-2</v>
      </c>
      <c r="V12" s="19">
        <v>1.23964319478547E-2</v>
      </c>
      <c r="W12" s="19">
        <v>4.2467033609353E-2</v>
      </c>
      <c r="X12" s="19">
        <v>3.7568004390686298E-2</v>
      </c>
      <c r="Y12" s="19">
        <v>0</v>
      </c>
      <c r="Z12" s="19">
        <v>9.0140014855969106E-2</v>
      </c>
      <c r="AA12" s="19">
        <v>6.2650315745632998E-2</v>
      </c>
      <c r="AB12" s="19">
        <v>3.88774187737813E-2</v>
      </c>
      <c r="AC12" s="19">
        <v>0</v>
      </c>
      <c r="AD12" s="19"/>
      <c r="AE12" s="19">
        <v>2.94485248999828E-2</v>
      </c>
      <c r="AF12" s="19">
        <v>4.2442270488633999E-2</v>
      </c>
    </row>
    <row r="13" spans="2:32" x14ac:dyDescent="0.5">
      <c r="B13" s="16"/>
    </row>
    <row r="14" spans="2:32" x14ac:dyDescent="0.5">
      <c r="B14" t="s">
        <v>58</v>
      </c>
    </row>
    <row r="15" spans="2:32" x14ac:dyDescent="0.5">
      <c r="B15" t="s">
        <v>59</v>
      </c>
    </row>
    <row r="17" spans="2:2" x14ac:dyDescent="0.5">
      <c r="B17"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AF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462</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457</v>
      </c>
      <c r="C9" s="17">
        <v>7.8137929936830094E-2</v>
      </c>
      <c r="D9" s="17">
        <v>0.118774100064701</v>
      </c>
      <c r="E9" s="17">
        <v>3.7859128073498199E-2</v>
      </c>
      <c r="F9" s="17"/>
      <c r="G9" s="17">
        <v>0.21002987471991599</v>
      </c>
      <c r="H9" s="17">
        <v>0.12026002634452899</v>
      </c>
      <c r="I9" s="17">
        <v>0.127925583849582</v>
      </c>
      <c r="J9" s="17">
        <v>7.0859837150963598E-2</v>
      </c>
      <c r="K9" s="17">
        <v>4.02971168782617E-2</v>
      </c>
      <c r="L9" s="17">
        <v>1.2312956241751299E-2</v>
      </c>
      <c r="M9" s="17"/>
      <c r="N9" s="17">
        <v>7.5870950887630906E-2</v>
      </c>
      <c r="O9" s="17">
        <v>0.105726095894192</v>
      </c>
      <c r="P9" s="17">
        <v>3.8138079045639497E-2</v>
      </c>
      <c r="Q9" s="17">
        <v>3.4186573712244997E-2</v>
      </c>
      <c r="R9" s="17">
        <v>0.19281756907959299</v>
      </c>
      <c r="S9" s="17">
        <v>3.5522024293798998E-2</v>
      </c>
      <c r="T9" s="17">
        <v>6.05388884827847E-2</v>
      </c>
      <c r="U9" s="17">
        <v>9.7224533521769393E-2</v>
      </c>
      <c r="V9" s="17">
        <v>7.32125123503512E-2</v>
      </c>
      <c r="W9" s="17">
        <v>9.5507745619356404E-2</v>
      </c>
      <c r="X9" s="17">
        <v>5.5902960676719897E-2</v>
      </c>
      <c r="Y9" s="17">
        <v>8.4418386220739897E-2</v>
      </c>
      <c r="Z9" s="17">
        <v>3.6524285860194801E-2</v>
      </c>
      <c r="AA9" s="17">
        <v>0.103460601386666</v>
      </c>
      <c r="AB9" s="17">
        <v>0</v>
      </c>
      <c r="AC9" s="17">
        <v>0.14988147017777001</v>
      </c>
      <c r="AD9" s="17"/>
      <c r="AE9" s="17">
        <v>0.115938789586381</v>
      </c>
      <c r="AF9" s="17">
        <v>6.0915704215855598E-2</v>
      </c>
    </row>
    <row r="10" spans="2:32" ht="28.7" x14ac:dyDescent="0.5">
      <c r="B10" s="18" t="s">
        <v>458</v>
      </c>
      <c r="C10" s="17">
        <v>0.23366428165016401</v>
      </c>
      <c r="D10" s="17">
        <v>0.27983538665253099</v>
      </c>
      <c r="E10" s="17">
        <v>0.19044032776539099</v>
      </c>
      <c r="F10" s="17"/>
      <c r="G10" s="17">
        <v>0.39222088244040998</v>
      </c>
      <c r="H10" s="17">
        <v>0.31674997387290199</v>
      </c>
      <c r="I10" s="17">
        <v>0.309420093261353</v>
      </c>
      <c r="J10" s="17">
        <v>0.197054216525089</v>
      </c>
      <c r="K10" s="17">
        <v>0.1657495300448</v>
      </c>
      <c r="L10" s="17">
        <v>0.16005418571215299</v>
      </c>
      <c r="M10" s="17"/>
      <c r="N10" s="17">
        <v>0.26771656805815303</v>
      </c>
      <c r="O10" s="17">
        <v>0.27583179254881401</v>
      </c>
      <c r="P10" s="17">
        <v>0.26240183198295403</v>
      </c>
      <c r="Q10" s="17">
        <v>0.230139779786981</v>
      </c>
      <c r="R10" s="17">
        <v>0.107350662983714</v>
      </c>
      <c r="S10" s="17">
        <v>0.22863687943184899</v>
      </c>
      <c r="T10" s="17">
        <v>0.153260575292895</v>
      </c>
      <c r="U10" s="17">
        <v>0.17244380807755499</v>
      </c>
      <c r="V10" s="17">
        <v>0.25798672036758002</v>
      </c>
      <c r="W10" s="17">
        <v>0.200678954535323</v>
      </c>
      <c r="X10" s="17">
        <v>0.21150345769557799</v>
      </c>
      <c r="Y10" s="17">
        <v>0.23513944776533699</v>
      </c>
      <c r="Z10" s="17">
        <v>0.212108647563269</v>
      </c>
      <c r="AA10" s="17">
        <v>0.275351240639366</v>
      </c>
      <c r="AB10" s="17">
        <v>0.32834316456573598</v>
      </c>
      <c r="AC10" s="17">
        <v>0.176810052998923</v>
      </c>
      <c r="AD10" s="17"/>
      <c r="AE10" s="17">
        <v>0.304385699329843</v>
      </c>
      <c r="AF10" s="17">
        <v>0.201443315516628</v>
      </c>
    </row>
    <row r="11" spans="2:32" ht="28.7" x14ac:dyDescent="0.5">
      <c r="B11" s="18" t="s">
        <v>459</v>
      </c>
      <c r="C11" s="17">
        <v>0.63450656197297794</v>
      </c>
      <c r="D11" s="17">
        <v>0.55975022125437202</v>
      </c>
      <c r="E11" s="17">
        <v>0.70630325613758305</v>
      </c>
      <c r="F11" s="17"/>
      <c r="G11" s="17">
        <v>0.337866313962005</v>
      </c>
      <c r="H11" s="17">
        <v>0.51405225980449099</v>
      </c>
      <c r="I11" s="17">
        <v>0.49877561500100198</v>
      </c>
      <c r="J11" s="17">
        <v>0.67374749009581203</v>
      </c>
      <c r="K11" s="17">
        <v>0.75684183369885005</v>
      </c>
      <c r="L11" s="17">
        <v>0.77047115667258304</v>
      </c>
      <c r="M11" s="17"/>
      <c r="N11" s="17">
        <v>0.64044013736078897</v>
      </c>
      <c r="O11" s="17">
        <v>0.58779743116624406</v>
      </c>
      <c r="P11" s="17">
        <v>0.61818847056851101</v>
      </c>
      <c r="Q11" s="17">
        <v>0.61785564446288999</v>
      </c>
      <c r="R11" s="17">
        <v>0.59029899670953401</v>
      </c>
      <c r="S11" s="17">
        <v>0.73584109627435201</v>
      </c>
      <c r="T11" s="17">
        <v>0.72835918659925203</v>
      </c>
      <c r="U11" s="17">
        <v>0.63872419751074805</v>
      </c>
      <c r="V11" s="17">
        <v>0.612398238967927</v>
      </c>
      <c r="W11" s="17">
        <v>0.63829136203419601</v>
      </c>
      <c r="X11" s="17">
        <v>0.65931131617210303</v>
      </c>
      <c r="Y11" s="17">
        <v>0.68044216601392304</v>
      </c>
      <c r="Z11" s="17">
        <v>0.66122705172056695</v>
      </c>
      <c r="AA11" s="17">
        <v>0.52676837100830898</v>
      </c>
      <c r="AB11" s="17">
        <v>0.59856376830875702</v>
      </c>
      <c r="AC11" s="17">
        <v>0.67330847682330697</v>
      </c>
      <c r="AD11" s="17"/>
      <c r="AE11" s="17">
        <v>0.53658231633309295</v>
      </c>
      <c r="AF11" s="17">
        <v>0.67912124739551605</v>
      </c>
    </row>
    <row r="12" spans="2:32" x14ac:dyDescent="0.5">
      <c r="B12" s="18" t="s">
        <v>442</v>
      </c>
      <c r="C12" s="19">
        <v>5.3691226440028203E-2</v>
      </c>
      <c r="D12" s="19">
        <v>4.1640292028396003E-2</v>
      </c>
      <c r="E12" s="19">
        <v>6.5397288023527997E-2</v>
      </c>
      <c r="F12" s="19"/>
      <c r="G12" s="19">
        <v>5.9882928877668502E-2</v>
      </c>
      <c r="H12" s="19">
        <v>4.89377399780778E-2</v>
      </c>
      <c r="I12" s="19">
        <v>6.3878707888062894E-2</v>
      </c>
      <c r="J12" s="19">
        <v>5.8338456228135403E-2</v>
      </c>
      <c r="K12" s="19">
        <v>3.7111519378088202E-2</v>
      </c>
      <c r="L12" s="19">
        <v>5.7161701373511897E-2</v>
      </c>
      <c r="M12" s="19"/>
      <c r="N12" s="19">
        <v>1.5972343693426701E-2</v>
      </c>
      <c r="O12" s="19">
        <v>3.06446803907496E-2</v>
      </c>
      <c r="P12" s="19">
        <v>8.1271618402895901E-2</v>
      </c>
      <c r="Q12" s="19">
        <v>0.11781800203788501</v>
      </c>
      <c r="R12" s="19">
        <v>0.109532771227159</v>
      </c>
      <c r="S12" s="19">
        <v>0</v>
      </c>
      <c r="T12" s="19">
        <v>5.7841349625067602E-2</v>
      </c>
      <c r="U12" s="19">
        <v>9.1607460889926703E-2</v>
      </c>
      <c r="V12" s="19">
        <v>5.6402528314141998E-2</v>
      </c>
      <c r="W12" s="19">
        <v>6.5521937811124295E-2</v>
      </c>
      <c r="X12" s="19">
        <v>7.3282265455599793E-2</v>
      </c>
      <c r="Y12" s="19">
        <v>0</v>
      </c>
      <c r="Z12" s="19">
        <v>9.0140014855969106E-2</v>
      </c>
      <c r="AA12" s="19">
        <v>9.4419786965659502E-2</v>
      </c>
      <c r="AB12" s="19">
        <v>7.3093067125506603E-2</v>
      </c>
      <c r="AC12" s="19">
        <v>0</v>
      </c>
      <c r="AD12" s="19"/>
      <c r="AE12" s="19">
        <v>4.3093194750683503E-2</v>
      </c>
      <c r="AF12" s="19">
        <v>5.85197328720004E-2</v>
      </c>
    </row>
    <row r="13" spans="2:32" x14ac:dyDescent="0.5">
      <c r="B13" s="16"/>
    </row>
    <row r="14" spans="2:32" x14ac:dyDescent="0.5">
      <c r="B14" t="s">
        <v>58</v>
      </c>
    </row>
    <row r="15" spans="2:32" x14ac:dyDescent="0.5">
      <c r="B15" t="s">
        <v>59</v>
      </c>
    </row>
    <row r="17" spans="2:2" x14ac:dyDescent="0.5">
      <c r="B17"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AF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463</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457</v>
      </c>
      <c r="C9" s="17">
        <v>8.4879835598276596E-2</v>
      </c>
      <c r="D9" s="17">
        <v>0.123247210584139</v>
      </c>
      <c r="E9" s="17">
        <v>4.6792443869268702E-2</v>
      </c>
      <c r="F9" s="17"/>
      <c r="G9" s="17">
        <v>0.27005306654584399</v>
      </c>
      <c r="H9" s="17">
        <v>0.11124689122796701</v>
      </c>
      <c r="I9" s="17">
        <v>8.9307245592207402E-2</v>
      </c>
      <c r="J9" s="17">
        <v>8.9162013888938602E-2</v>
      </c>
      <c r="K9" s="17">
        <v>3.5127181333640303E-2</v>
      </c>
      <c r="L9" s="17">
        <v>3.6789476118437602E-2</v>
      </c>
      <c r="M9" s="17"/>
      <c r="N9" s="17">
        <v>8.5095939609141302E-2</v>
      </c>
      <c r="O9" s="17">
        <v>0.120259034097253</v>
      </c>
      <c r="P9" s="17">
        <v>0.11420219059381501</v>
      </c>
      <c r="Q9" s="17">
        <v>6.18164873007215E-2</v>
      </c>
      <c r="R9" s="17">
        <v>0.101755585909883</v>
      </c>
      <c r="S9" s="17">
        <v>3.5522024293798998E-2</v>
      </c>
      <c r="T9" s="17">
        <v>4.74943100561903E-2</v>
      </c>
      <c r="U9" s="17">
        <v>9.7224533521769393E-2</v>
      </c>
      <c r="V9" s="17">
        <v>8.6938197103925002E-2</v>
      </c>
      <c r="W9" s="17">
        <v>9.6853880752967303E-2</v>
      </c>
      <c r="X9" s="17">
        <v>5.5902960676719897E-2</v>
      </c>
      <c r="Y9" s="17">
        <v>8.4418386220739897E-2</v>
      </c>
      <c r="Z9" s="17">
        <v>3.6524285860194801E-2</v>
      </c>
      <c r="AA9" s="17">
        <v>6.89628528745624E-2</v>
      </c>
      <c r="AB9" s="17">
        <v>3.7532691102948199E-2</v>
      </c>
      <c r="AC9" s="17">
        <v>0.10101899475854199</v>
      </c>
      <c r="AD9" s="17"/>
      <c r="AE9" s="17">
        <v>0.11184563218987</v>
      </c>
      <c r="AF9" s="17">
        <v>7.2594108766880994E-2</v>
      </c>
    </row>
    <row r="10" spans="2:32" ht="28.7" x14ac:dyDescent="0.5">
      <c r="B10" s="18" t="s">
        <v>458</v>
      </c>
      <c r="C10" s="17">
        <v>0.231342139767929</v>
      </c>
      <c r="D10" s="17">
        <v>0.26580531083487702</v>
      </c>
      <c r="E10" s="17">
        <v>0.19735374320742499</v>
      </c>
      <c r="F10" s="17"/>
      <c r="G10" s="17">
        <v>0.35508040879955299</v>
      </c>
      <c r="H10" s="17">
        <v>0.34215194118987202</v>
      </c>
      <c r="I10" s="17">
        <v>0.32728127647925098</v>
      </c>
      <c r="J10" s="17">
        <v>0.188710614101533</v>
      </c>
      <c r="K10" s="17">
        <v>0.14987800302018001</v>
      </c>
      <c r="L10" s="17">
        <v>0.155359134130925</v>
      </c>
      <c r="M10" s="17"/>
      <c r="N10" s="17">
        <v>0.23400356648446799</v>
      </c>
      <c r="O10" s="17">
        <v>0.27984465646784801</v>
      </c>
      <c r="P10" s="17">
        <v>0.22852949421454299</v>
      </c>
      <c r="Q10" s="17">
        <v>0.23430861197333</v>
      </c>
      <c r="R10" s="17">
        <v>0.30794541738058301</v>
      </c>
      <c r="S10" s="17">
        <v>0.22336166803346</v>
      </c>
      <c r="T10" s="17">
        <v>0.20202022949562001</v>
      </c>
      <c r="U10" s="17">
        <v>0.215397811621798</v>
      </c>
      <c r="V10" s="17">
        <v>0.160824584110173</v>
      </c>
      <c r="W10" s="17">
        <v>0.20637536720856101</v>
      </c>
      <c r="X10" s="17">
        <v>0.23531484946498299</v>
      </c>
      <c r="Y10" s="17">
        <v>0.383723406856598</v>
      </c>
      <c r="Z10" s="17">
        <v>0.26401153524601101</v>
      </c>
      <c r="AA10" s="17">
        <v>0.31049465152706901</v>
      </c>
      <c r="AB10" s="17">
        <v>0.25210467494427702</v>
      </c>
      <c r="AC10" s="17">
        <v>0.225672528418151</v>
      </c>
      <c r="AD10" s="17"/>
      <c r="AE10" s="17">
        <v>0.30138340103217698</v>
      </c>
      <c r="AF10" s="17">
        <v>0.19943105566937</v>
      </c>
    </row>
    <row r="11" spans="2:32" ht="28.7" x14ac:dyDescent="0.5">
      <c r="B11" s="18" t="s">
        <v>459</v>
      </c>
      <c r="C11" s="17">
        <v>0.63175796550958496</v>
      </c>
      <c r="D11" s="17">
        <v>0.56468038571326395</v>
      </c>
      <c r="E11" s="17">
        <v>0.69814777900499303</v>
      </c>
      <c r="F11" s="17"/>
      <c r="G11" s="17">
        <v>0.32546000445214601</v>
      </c>
      <c r="H11" s="17">
        <v>0.50442224499458999</v>
      </c>
      <c r="I11" s="17">
        <v>0.50163394044142195</v>
      </c>
      <c r="J11" s="17">
        <v>0.68243341863136997</v>
      </c>
      <c r="K11" s="17">
        <v>0.77840879596940304</v>
      </c>
      <c r="L11" s="17">
        <v>0.74766338024294898</v>
      </c>
      <c r="M11" s="17"/>
      <c r="N11" s="17">
        <v>0.64158461548510204</v>
      </c>
      <c r="O11" s="17">
        <v>0.56993982520409003</v>
      </c>
      <c r="P11" s="17">
        <v>0.61903210175382295</v>
      </c>
      <c r="Q11" s="17">
        <v>0.64671617593453401</v>
      </c>
      <c r="R11" s="17">
        <v>0.48076622548237602</v>
      </c>
      <c r="S11" s="17">
        <v>0.66135335806318496</v>
      </c>
      <c r="T11" s="17">
        <v>0.65636229008003</v>
      </c>
      <c r="U11" s="17">
        <v>0.60186452649006195</v>
      </c>
      <c r="V11" s="17">
        <v>0.70946692720572602</v>
      </c>
      <c r="W11" s="17">
        <v>0.635978775443934</v>
      </c>
      <c r="X11" s="17">
        <v>0.65629768059302895</v>
      </c>
      <c r="Y11" s="17">
        <v>0.53185820692266195</v>
      </c>
      <c r="Z11" s="17">
        <v>0.60932416403782497</v>
      </c>
      <c r="AA11" s="17">
        <v>0.55789217985273598</v>
      </c>
      <c r="AB11" s="17">
        <v>0.67148521517899395</v>
      </c>
      <c r="AC11" s="17">
        <v>0.67330847682330697</v>
      </c>
      <c r="AD11" s="17"/>
      <c r="AE11" s="17">
        <v>0.550770404210848</v>
      </c>
      <c r="AF11" s="17">
        <v>0.66865622851759798</v>
      </c>
    </row>
    <row r="12" spans="2:32" x14ac:dyDescent="0.5">
      <c r="B12" s="18" t="s">
        <v>442</v>
      </c>
      <c r="C12" s="19">
        <v>5.2020059124209699E-2</v>
      </c>
      <c r="D12" s="19">
        <v>4.6267092867720197E-2</v>
      </c>
      <c r="E12" s="19">
        <v>5.7706033918312999E-2</v>
      </c>
      <c r="F12" s="19"/>
      <c r="G12" s="19">
        <v>4.9406520202457498E-2</v>
      </c>
      <c r="H12" s="19">
        <v>4.2178922587570299E-2</v>
      </c>
      <c r="I12" s="19">
        <v>8.1777537487120106E-2</v>
      </c>
      <c r="J12" s="19">
        <v>3.96939533781576E-2</v>
      </c>
      <c r="K12" s="19">
        <v>3.6586019676776799E-2</v>
      </c>
      <c r="L12" s="19">
        <v>6.0188009507687899E-2</v>
      </c>
      <c r="M12" s="19"/>
      <c r="N12" s="19">
        <v>3.9315878421289002E-2</v>
      </c>
      <c r="O12" s="19">
        <v>2.99564842308091E-2</v>
      </c>
      <c r="P12" s="19">
        <v>3.8236213437818897E-2</v>
      </c>
      <c r="Q12" s="19">
        <v>5.7158724791414497E-2</v>
      </c>
      <c r="R12" s="19">
        <v>0.109532771227159</v>
      </c>
      <c r="S12" s="19">
        <v>7.97629496095561E-2</v>
      </c>
      <c r="T12" s="19">
        <v>9.4123170368158801E-2</v>
      </c>
      <c r="U12" s="19">
        <v>8.5513128366370803E-2</v>
      </c>
      <c r="V12" s="19">
        <v>4.2770291580175999E-2</v>
      </c>
      <c r="W12" s="19">
        <v>6.0791976594538298E-2</v>
      </c>
      <c r="X12" s="19">
        <v>5.2484509265267799E-2</v>
      </c>
      <c r="Y12" s="19">
        <v>0</v>
      </c>
      <c r="Z12" s="19">
        <v>9.0140014855969106E-2</v>
      </c>
      <c r="AA12" s="19">
        <v>6.2650315745632998E-2</v>
      </c>
      <c r="AB12" s="19">
        <v>3.88774187737813E-2</v>
      </c>
      <c r="AC12" s="19">
        <v>0</v>
      </c>
      <c r="AD12" s="19"/>
      <c r="AE12" s="19">
        <v>3.6000562567105002E-2</v>
      </c>
      <c r="AF12" s="19">
        <v>5.9318607046151203E-2</v>
      </c>
    </row>
    <row r="13" spans="2:32" x14ac:dyDescent="0.5">
      <c r="B13" s="16"/>
    </row>
    <row r="14" spans="2:32" x14ac:dyDescent="0.5">
      <c r="B14" t="s">
        <v>58</v>
      </c>
    </row>
    <row r="15" spans="2:32" x14ac:dyDescent="0.5">
      <c r="B15" t="s">
        <v>59</v>
      </c>
    </row>
    <row r="17" spans="2:2" x14ac:dyDescent="0.5">
      <c r="B17"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AF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464</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457</v>
      </c>
      <c r="C9" s="17">
        <v>6.8339316726487603E-2</v>
      </c>
      <c r="D9" s="17">
        <v>9.2537463348333099E-2</v>
      </c>
      <c r="E9" s="17">
        <v>4.1785149042087501E-2</v>
      </c>
      <c r="F9" s="17"/>
      <c r="G9" s="17">
        <v>0.153606706720743</v>
      </c>
      <c r="H9" s="17">
        <v>9.8114244317481197E-2</v>
      </c>
      <c r="I9" s="17">
        <v>0.14388706568877399</v>
      </c>
      <c r="J9" s="17">
        <v>2.6817033456488198E-2</v>
      </c>
      <c r="K9" s="17">
        <v>4.3016551320669498E-2</v>
      </c>
      <c r="L9" s="17">
        <v>2.35710646017806E-2</v>
      </c>
      <c r="M9" s="17"/>
      <c r="N9" s="17">
        <v>8.35681520999947E-2</v>
      </c>
      <c r="O9" s="17">
        <v>8.1233609495727804E-2</v>
      </c>
      <c r="P9" s="17">
        <v>8.1864934986943805E-2</v>
      </c>
      <c r="Q9" s="17">
        <v>3.4186573712244997E-2</v>
      </c>
      <c r="R9" s="17">
        <v>0.177823808641658</v>
      </c>
      <c r="S9" s="17">
        <v>7.5953970489114495E-2</v>
      </c>
      <c r="T9" s="17">
        <v>7.4000632038975001E-2</v>
      </c>
      <c r="U9" s="17">
        <v>0.141642828542967</v>
      </c>
      <c r="V9" s="17">
        <v>8.9056924406126697E-2</v>
      </c>
      <c r="W9" s="17">
        <v>3.7279588000916498E-2</v>
      </c>
      <c r="X9" s="17">
        <v>0.100642716956928</v>
      </c>
      <c r="Y9" s="17">
        <v>8.4418386220739897E-2</v>
      </c>
      <c r="Z9" s="17">
        <v>0</v>
      </c>
      <c r="AA9" s="17">
        <v>0.14894300192593199</v>
      </c>
      <c r="AB9" s="17">
        <v>0</v>
      </c>
      <c r="AC9" s="17">
        <v>7.1110009185912398E-2</v>
      </c>
      <c r="AD9" s="17"/>
      <c r="AE9" s="17">
        <v>8.4106425369736906E-2</v>
      </c>
      <c r="AF9" s="17">
        <v>6.1155757766753999E-2</v>
      </c>
    </row>
    <row r="10" spans="2:32" ht="28.7" x14ac:dyDescent="0.5">
      <c r="B10" s="18" t="s">
        <v>458</v>
      </c>
      <c r="C10" s="17">
        <v>0.18367222996225199</v>
      </c>
      <c r="D10" s="17">
        <v>0.22868595292073299</v>
      </c>
      <c r="E10" s="17">
        <v>0.14136846768855901</v>
      </c>
      <c r="F10" s="17"/>
      <c r="G10" s="17">
        <v>0.29553767062273001</v>
      </c>
      <c r="H10" s="17">
        <v>0.30389386320503398</v>
      </c>
      <c r="I10" s="17">
        <v>0.22827704502367999</v>
      </c>
      <c r="J10" s="17">
        <v>0.20263211977863599</v>
      </c>
      <c r="K10" s="17">
        <v>0.121735020390679</v>
      </c>
      <c r="L10" s="17">
        <v>8.3005591620500002E-2</v>
      </c>
      <c r="M10" s="17"/>
      <c r="N10" s="17">
        <v>0.15545307161583399</v>
      </c>
      <c r="O10" s="17">
        <v>0.231443181249291</v>
      </c>
      <c r="P10" s="17">
        <v>0.122349834561899</v>
      </c>
      <c r="Q10" s="17">
        <v>0.150995080445993</v>
      </c>
      <c r="R10" s="17">
        <v>0.216883434210873</v>
      </c>
      <c r="S10" s="17">
        <v>0.112304973951528</v>
      </c>
      <c r="T10" s="17">
        <v>0.125578803241678</v>
      </c>
      <c r="U10" s="17">
        <v>0.13342658807275201</v>
      </c>
      <c r="V10" s="17">
        <v>0.20574570788414701</v>
      </c>
      <c r="W10" s="17">
        <v>0.195766808421972</v>
      </c>
      <c r="X10" s="17">
        <v>0.16607473216672899</v>
      </c>
      <c r="Y10" s="17">
        <v>0.398409079207732</v>
      </c>
      <c r="Z10" s="17">
        <v>0.120178420593528</v>
      </c>
      <c r="AA10" s="17">
        <v>0.247462160845942</v>
      </c>
      <c r="AB10" s="17">
        <v>0.117515610294826</v>
      </c>
      <c r="AC10" s="17">
        <v>0.33387857459394599</v>
      </c>
      <c r="AD10" s="17"/>
      <c r="AE10" s="17">
        <v>0.25288450051976902</v>
      </c>
      <c r="AF10" s="17">
        <v>0.15213883740838999</v>
      </c>
    </row>
    <row r="11" spans="2:32" ht="28.7" x14ac:dyDescent="0.5">
      <c r="B11" s="18" t="s">
        <v>459</v>
      </c>
      <c r="C11" s="17">
        <v>0.40572951390613299</v>
      </c>
      <c r="D11" s="17">
        <v>0.41690350593860898</v>
      </c>
      <c r="E11" s="17">
        <v>0.39656085354887499</v>
      </c>
      <c r="F11" s="17"/>
      <c r="G11" s="17">
        <v>0.29192284661647899</v>
      </c>
      <c r="H11" s="17">
        <v>0.35510538148390802</v>
      </c>
      <c r="I11" s="17">
        <v>0.32330066310420602</v>
      </c>
      <c r="J11" s="17">
        <v>0.501756380261555</v>
      </c>
      <c r="K11" s="17">
        <v>0.44912241171470002</v>
      </c>
      <c r="L11" s="17">
        <v>0.42909845256901502</v>
      </c>
      <c r="M11" s="17"/>
      <c r="N11" s="17">
        <v>0.43244650548283398</v>
      </c>
      <c r="O11" s="17">
        <v>0.41295973013461901</v>
      </c>
      <c r="P11" s="17">
        <v>0.33776519359566798</v>
      </c>
      <c r="Q11" s="17">
        <v>0.33108726080714401</v>
      </c>
      <c r="R11" s="17">
        <v>0.28447162878326898</v>
      </c>
      <c r="S11" s="17">
        <v>0.584621668134223</v>
      </c>
      <c r="T11" s="17">
        <v>0.37440189725437101</v>
      </c>
      <c r="U11" s="17">
        <v>0.31971225047877699</v>
      </c>
      <c r="V11" s="17">
        <v>0.36317729346644301</v>
      </c>
      <c r="W11" s="17">
        <v>0.47681430454193202</v>
      </c>
      <c r="X11" s="17">
        <v>0.32570850476687502</v>
      </c>
      <c r="Y11" s="17">
        <v>0.30315269164254499</v>
      </c>
      <c r="Z11" s="17">
        <v>0.38692235221292598</v>
      </c>
      <c r="AA11" s="17">
        <v>0.38160603680080601</v>
      </c>
      <c r="AB11" s="17">
        <v>0.40676927323609802</v>
      </c>
      <c r="AC11" s="17">
        <v>0.28861111112305599</v>
      </c>
      <c r="AD11" s="17"/>
      <c r="AE11" s="17">
        <v>0.39725252808737499</v>
      </c>
      <c r="AF11" s="17">
        <v>0.409591663194737</v>
      </c>
    </row>
    <row r="12" spans="2:32" x14ac:dyDescent="0.5">
      <c r="B12" s="18" t="s">
        <v>442</v>
      </c>
      <c r="C12" s="19">
        <v>0.34225893940512803</v>
      </c>
      <c r="D12" s="19">
        <v>0.26187307779232499</v>
      </c>
      <c r="E12" s="19">
        <v>0.420285529720478</v>
      </c>
      <c r="F12" s="19"/>
      <c r="G12" s="19">
        <v>0.258932776040048</v>
      </c>
      <c r="H12" s="19">
        <v>0.242886510993577</v>
      </c>
      <c r="I12" s="19">
        <v>0.30453522618334</v>
      </c>
      <c r="J12" s="19">
        <v>0.26879446650332101</v>
      </c>
      <c r="K12" s="19">
        <v>0.38612601657395101</v>
      </c>
      <c r="L12" s="19">
        <v>0.46432489120870402</v>
      </c>
      <c r="M12" s="19"/>
      <c r="N12" s="19">
        <v>0.32853227080133701</v>
      </c>
      <c r="O12" s="19">
        <v>0.27436347912036302</v>
      </c>
      <c r="P12" s="19">
        <v>0.45802003685548998</v>
      </c>
      <c r="Q12" s="19">
        <v>0.48373108503461798</v>
      </c>
      <c r="R12" s="19">
        <v>0.32082112836420101</v>
      </c>
      <c r="S12" s="19">
        <v>0.22711938742513399</v>
      </c>
      <c r="T12" s="19">
        <v>0.42601866746497602</v>
      </c>
      <c r="U12" s="19">
        <v>0.40521833290550402</v>
      </c>
      <c r="V12" s="19">
        <v>0.34202007424328301</v>
      </c>
      <c r="W12" s="19">
        <v>0.29013929903517999</v>
      </c>
      <c r="X12" s="19">
        <v>0.40757404610946801</v>
      </c>
      <c r="Y12" s="19">
        <v>0.21401984292898299</v>
      </c>
      <c r="Z12" s="19">
        <v>0.49289922719354501</v>
      </c>
      <c r="AA12" s="19">
        <v>0.22198880042732</v>
      </c>
      <c r="AB12" s="19">
        <v>0.47571511646907599</v>
      </c>
      <c r="AC12" s="19">
        <v>0.30640030509708599</v>
      </c>
      <c r="AD12" s="19"/>
      <c r="AE12" s="19">
        <v>0.26575654602311999</v>
      </c>
      <c r="AF12" s="19">
        <v>0.37711374163011901</v>
      </c>
    </row>
    <row r="13" spans="2:32" x14ac:dyDescent="0.5">
      <c r="B13" s="16"/>
    </row>
    <row r="14" spans="2:32" x14ac:dyDescent="0.5">
      <c r="B14" t="s">
        <v>58</v>
      </c>
    </row>
    <row r="15" spans="2:32" x14ac:dyDescent="0.5">
      <c r="B15" t="s">
        <v>59</v>
      </c>
    </row>
    <row r="17" spans="2:2" x14ac:dyDescent="0.5">
      <c r="B17"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AF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465</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457</v>
      </c>
      <c r="C9" s="17">
        <v>0.10345297689961599</v>
      </c>
      <c r="D9" s="17">
        <v>0.151279390246119</v>
      </c>
      <c r="E9" s="17">
        <v>5.4466210659644E-2</v>
      </c>
      <c r="F9" s="17"/>
      <c r="G9" s="17">
        <v>0.25312388626274401</v>
      </c>
      <c r="H9" s="17">
        <v>0.15866239709164101</v>
      </c>
      <c r="I9" s="17">
        <v>0.17421667818089401</v>
      </c>
      <c r="J9" s="17">
        <v>8.92613295452057E-2</v>
      </c>
      <c r="K9" s="17">
        <v>4.6420711744893303E-2</v>
      </c>
      <c r="L9" s="17">
        <v>2.9964007558685099E-2</v>
      </c>
      <c r="M9" s="17"/>
      <c r="N9" s="17">
        <v>0.103824755893428</v>
      </c>
      <c r="O9" s="17">
        <v>0.129679412397807</v>
      </c>
      <c r="P9" s="17">
        <v>5.99254169117494E-2</v>
      </c>
      <c r="Q9" s="17">
        <v>0.12392373406483601</v>
      </c>
      <c r="R9" s="17">
        <v>0.386930057535254</v>
      </c>
      <c r="S9" s="17">
        <v>7.5953970489114495E-2</v>
      </c>
      <c r="T9" s="17">
        <v>7.5962594851552004E-2</v>
      </c>
      <c r="U9" s="17">
        <v>0.19865823528745299</v>
      </c>
      <c r="V9" s="17">
        <v>7.2364273658191605E-2</v>
      </c>
      <c r="W9" s="17">
        <v>0.11332524441054399</v>
      </c>
      <c r="X9" s="17">
        <v>0.100642716956928</v>
      </c>
      <c r="Y9" s="17">
        <v>0.23817878290486599</v>
      </c>
      <c r="Z9" s="17">
        <v>1.4840849564863701E-2</v>
      </c>
      <c r="AA9" s="17">
        <v>6.6778423658649E-2</v>
      </c>
      <c r="AB9" s="17">
        <v>4.5940323891943302E-2</v>
      </c>
      <c r="AC9" s="17">
        <v>0.19593059905486099</v>
      </c>
      <c r="AD9" s="17"/>
      <c r="AE9" s="17">
        <v>0.12481636341694401</v>
      </c>
      <c r="AF9" s="17">
        <v>9.3719730931751094E-2</v>
      </c>
    </row>
    <row r="10" spans="2:32" ht="28.7" x14ac:dyDescent="0.5">
      <c r="B10" s="18" t="s">
        <v>458</v>
      </c>
      <c r="C10" s="17">
        <v>0.29587244254452799</v>
      </c>
      <c r="D10" s="17">
        <v>0.36699630082425999</v>
      </c>
      <c r="E10" s="17">
        <v>0.22905140239977201</v>
      </c>
      <c r="F10" s="17"/>
      <c r="G10" s="17">
        <v>0.41076453316425099</v>
      </c>
      <c r="H10" s="17">
        <v>0.43212496982734799</v>
      </c>
      <c r="I10" s="17">
        <v>0.32976456657491099</v>
      </c>
      <c r="J10" s="17">
        <v>0.32910262661270501</v>
      </c>
      <c r="K10" s="17">
        <v>0.26613083244949298</v>
      </c>
      <c r="L10" s="17">
        <v>0.159719433843375</v>
      </c>
      <c r="M10" s="17"/>
      <c r="N10" s="17">
        <v>0.30366059181316502</v>
      </c>
      <c r="O10" s="17">
        <v>0.31185354114994002</v>
      </c>
      <c r="P10" s="17">
        <v>0.25966059686085002</v>
      </c>
      <c r="Q10" s="17">
        <v>0.26097174921836003</v>
      </c>
      <c r="R10" s="17">
        <v>0.109532771227159</v>
      </c>
      <c r="S10" s="17">
        <v>0.38703893419202101</v>
      </c>
      <c r="T10" s="17">
        <v>0.19888391731868199</v>
      </c>
      <c r="U10" s="17">
        <v>0.17950520136843101</v>
      </c>
      <c r="V10" s="17">
        <v>0.29018906913006998</v>
      </c>
      <c r="W10" s="17">
        <v>0.31730188111226199</v>
      </c>
      <c r="X10" s="17">
        <v>0.27007612954391402</v>
      </c>
      <c r="Y10" s="17">
        <v>0.310778215639188</v>
      </c>
      <c r="Z10" s="17">
        <v>0.25101219789880702</v>
      </c>
      <c r="AA10" s="17">
        <v>0.55030890696481505</v>
      </c>
      <c r="AB10" s="17">
        <v>0.35671776953560702</v>
      </c>
      <c r="AC10" s="17">
        <v>0.24165367115057901</v>
      </c>
      <c r="AD10" s="17"/>
      <c r="AE10" s="17">
        <v>0.36596741807713301</v>
      </c>
      <c r="AF10" s="17">
        <v>0.26393688600638399</v>
      </c>
    </row>
    <row r="11" spans="2:32" ht="28.7" x14ac:dyDescent="0.5">
      <c r="B11" s="18" t="s">
        <v>459</v>
      </c>
      <c r="C11" s="17">
        <v>0.41354970064424101</v>
      </c>
      <c r="D11" s="17">
        <v>0.35085709132541498</v>
      </c>
      <c r="E11" s="17">
        <v>0.47494487989962703</v>
      </c>
      <c r="F11" s="17"/>
      <c r="G11" s="17">
        <v>0.22832500739081699</v>
      </c>
      <c r="H11" s="17">
        <v>0.26003966572861398</v>
      </c>
      <c r="I11" s="17">
        <v>0.314502174342632</v>
      </c>
      <c r="J11" s="17">
        <v>0.41612116340864203</v>
      </c>
      <c r="K11" s="17">
        <v>0.51482239700858501</v>
      </c>
      <c r="L11" s="17">
        <v>0.54790009096690895</v>
      </c>
      <c r="M11" s="17"/>
      <c r="N11" s="17">
        <v>0.38082179205616001</v>
      </c>
      <c r="O11" s="17">
        <v>0.43335662441457301</v>
      </c>
      <c r="P11" s="17">
        <v>0.40790624153362298</v>
      </c>
      <c r="Q11" s="17">
        <v>0.34350467801198498</v>
      </c>
      <c r="R11" s="17">
        <v>0.39400440001042802</v>
      </c>
      <c r="S11" s="17">
        <v>0.35031965408904597</v>
      </c>
      <c r="T11" s="17">
        <v>0.46457157587903503</v>
      </c>
      <c r="U11" s="17">
        <v>0.31759322309751298</v>
      </c>
      <c r="V11" s="17">
        <v>0.49953923132857803</v>
      </c>
      <c r="W11" s="17">
        <v>0.37801177219992099</v>
      </c>
      <c r="X11" s="17">
        <v>0.51438364739267195</v>
      </c>
      <c r="Y11" s="17">
        <v>0.306009723385127</v>
      </c>
      <c r="Z11" s="17">
        <v>0.50433314239014704</v>
      </c>
      <c r="AA11" s="17">
        <v>0.22507181606422799</v>
      </c>
      <c r="AB11" s="17">
        <v>0.482319065466284</v>
      </c>
      <c r="AC11" s="17">
        <v>0.29497599432858401</v>
      </c>
      <c r="AD11" s="17"/>
      <c r="AE11" s="17">
        <v>0.35538401146726301</v>
      </c>
      <c r="AF11" s="17">
        <v>0.44005022569867203</v>
      </c>
    </row>
    <row r="12" spans="2:32" x14ac:dyDescent="0.5">
      <c r="B12" s="18" t="s">
        <v>442</v>
      </c>
      <c r="C12" s="19">
        <v>0.187124879911614</v>
      </c>
      <c r="D12" s="19">
        <v>0.130867217604206</v>
      </c>
      <c r="E12" s="19">
        <v>0.241537507040957</v>
      </c>
      <c r="F12" s="19"/>
      <c r="G12" s="19">
        <v>0.107786573182188</v>
      </c>
      <c r="H12" s="19">
        <v>0.14917296735239699</v>
      </c>
      <c r="I12" s="19">
        <v>0.181516580901564</v>
      </c>
      <c r="J12" s="19">
        <v>0.165514880433448</v>
      </c>
      <c r="K12" s="19">
        <v>0.172626058797029</v>
      </c>
      <c r="L12" s="19">
        <v>0.26241646763103199</v>
      </c>
      <c r="M12" s="19"/>
      <c r="N12" s="19">
        <v>0.21169286023724801</v>
      </c>
      <c r="O12" s="19">
        <v>0.12511042203768</v>
      </c>
      <c r="P12" s="19">
        <v>0.27250774469377698</v>
      </c>
      <c r="Q12" s="19">
        <v>0.27159983870481902</v>
      </c>
      <c r="R12" s="19">
        <v>0.109532771227159</v>
      </c>
      <c r="S12" s="19">
        <v>0.18668744122981901</v>
      </c>
      <c r="T12" s="19">
        <v>0.26058191195073099</v>
      </c>
      <c r="U12" s="19">
        <v>0.30424334024660399</v>
      </c>
      <c r="V12" s="19">
        <v>0.13790742588315999</v>
      </c>
      <c r="W12" s="19">
        <v>0.19136110227727299</v>
      </c>
      <c r="X12" s="19">
        <v>0.114897506106486</v>
      </c>
      <c r="Y12" s="19">
        <v>0.14503327807081901</v>
      </c>
      <c r="Z12" s="19">
        <v>0.22981381014618199</v>
      </c>
      <c r="AA12" s="19">
        <v>0.15784085331230799</v>
      </c>
      <c r="AB12" s="19">
        <v>0.11502284110616599</v>
      </c>
      <c r="AC12" s="19">
        <v>0.26743973546597599</v>
      </c>
      <c r="AD12" s="19"/>
      <c r="AE12" s="19">
        <v>0.15383220703865999</v>
      </c>
      <c r="AF12" s="19">
        <v>0.202293157363193</v>
      </c>
    </row>
    <row r="13" spans="2:32" x14ac:dyDescent="0.5">
      <c r="B13" s="16"/>
    </row>
    <row r="14" spans="2:32" x14ac:dyDescent="0.5">
      <c r="B14" t="s">
        <v>58</v>
      </c>
    </row>
    <row r="15" spans="2:32" x14ac:dyDescent="0.5">
      <c r="B15" t="s">
        <v>59</v>
      </c>
    </row>
    <row r="17" spans="2:2" x14ac:dyDescent="0.5">
      <c r="B17"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AF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466</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457</v>
      </c>
      <c r="C9" s="17">
        <v>9.6370716899801701E-2</v>
      </c>
      <c r="D9" s="17">
        <v>0.1564023443983</v>
      </c>
      <c r="E9" s="17">
        <v>3.5703037008451503E-2</v>
      </c>
      <c r="F9" s="17"/>
      <c r="G9" s="17">
        <v>0.23549301791190999</v>
      </c>
      <c r="H9" s="17">
        <v>0.141048013701667</v>
      </c>
      <c r="I9" s="17">
        <v>0.131573578877902</v>
      </c>
      <c r="J9" s="17">
        <v>8.4559493341186107E-2</v>
      </c>
      <c r="K9" s="17">
        <v>5.6269647366613003E-2</v>
      </c>
      <c r="L9" s="17">
        <v>3.9315830467304802E-2</v>
      </c>
      <c r="M9" s="17"/>
      <c r="N9" s="17">
        <v>0.113178645321934</v>
      </c>
      <c r="O9" s="17">
        <v>0.15170401221483901</v>
      </c>
      <c r="P9" s="17">
        <v>5.7708427723049703E-2</v>
      </c>
      <c r="Q9" s="17">
        <v>9.6293820476359995E-2</v>
      </c>
      <c r="R9" s="17">
        <v>0.386930057535254</v>
      </c>
      <c r="S9" s="17">
        <v>7.4679405151324499E-2</v>
      </c>
      <c r="T9" s="17">
        <v>3.4252263569619003E-2</v>
      </c>
      <c r="U9" s="17">
        <v>0.141642828542967</v>
      </c>
      <c r="V9" s="17">
        <v>7.4678120709000803E-2</v>
      </c>
      <c r="W9" s="17">
        <v>0.10900668846525299</v>
      </c>
      <c r="X9" s="17">
        <v>0.117412965157283</v>
      </c>
      <c r="Y9" s="17">
        <v>0</v>
      </c>
      <c r="Z9" s="17">
        <v>1.4840849564863701E-2</v>
      </c>
      <c r="AA9" s="17">
        <v>6.6778423658649E-2</v>
      </c>
      <c r="AB9" s="17">
        <v>0</v>
      </c>
      <c r="AC9" s="17">
        <v>0.109089066410773</v>
      </c>
      <c r="AD9" s="17"/>
      <c r="AE9" s="17">
        <v>0.13871865178915699</v>
      </c>
      <c r="AF9" s="17">
        <v>7.7076825167097004E-2</v>
      </c>
    </row>
    <row r="10" spans="2:32" ht="28.7" x14ac:dyDescent="0.5">
      <c r="B10" s="18" t="s">
        <v>458</v>
      </c>
      <c r="C10" s="17">
        <v>0.28188269455791798</v>
      </c>
      <c r="D10" s="17">
        <v>0.33006499789719601</v>
      </c>
      <c r="E10" s="17">
        <v>0.236916680463547</v>
      </c>
      <c r="F10" s="17"/>
      <c r="G10" s="17">
        <v>0.40926881291258099</v>
      </c>
      <c r="H10" s="17">
        <v>0.411431498611109</v>
      </c>
      <c r="I10" s="17">
        <v>0.36240147579147802</v>
      </c>
      <c r="J10" s="17">
        <v>0.31841825277837699</v>
      </c>
      <c r="K10" s="17">
        <v>0.22237811746479599</v>
      </c>
      <c r="L10" s="17">
        <v>0.137593621287007</v>
      </c>
      <c r="M10" s="17"/>
      <c r="N10" s="17">
        <v>0.293791733577206</v>
      </c>
      <c r="O10" s="17">
        <v>0.27047332625025899</v>
      </c>
      <c r="P10" s="17">
        <v>0.28464194138468801</v>
      </c>
      <c r="Q10" s="17">
        <v>0.15495203572830099</v>
      </c>
      <c r="R10" s="17">
        <v>0.109532771227159</v>
      </c>
      <c r="S10" s="17">
        <v>0.27231831021630198</v>
      </c>
      <c r="T10" s="17">
        <v>0.25122353008267301</v>
      </c>
      <c r="U10" s="17">
        <v>0.321773879297093</v>
      </c>
      <c r="V10" s="17">
        <v>0.29428151658968998</v>
      </c>
      <c r="W10" s="17">
        <v>0.287917733313304</v>
      </c>
      <c r="X10" s="17">
        <v>0.21545950562017399</v>
      </c>
      <c r="Y10" s="17">
        <v>0.63509135047334697</v>
      </c>
      <c r="Z10" s="17">
        <v>0.27896235072683701</v>
      </c>
      <c r="AA10" s="17">
        <v>0.36223370171993602</v>
      </c>
      <c r="AB10" s="17">
        <v>0.29287691821183798</v>
      </c>
      <c r="AC10" s="17">
        <v>0.32982107200941202</v>
      </c>
      <c r="AD10" s="17"/>
      <c r="AE10" s="17">
        <v>0.37677557194030198</v>
      </c>
      <c r="AF10" s="17">
        <v>0.238649112868418</v>
      </c>
    </row>
    <row r="11" spans="2:32" ht="28.7" x14ac:dyDescent="0.5">
      <c r="B11" s="18" t="s">
        <v>459</v>
      </c>
      <c r="C11" s="17">
        <v>0.39838055786322202</v>
      </c>
      <c r="D11" s="17">
        <v>0.354083422267986</v>
      </c>
      <c r="E11" s="17">
        <v>0.442153846819341</v>
      </c>
      <c r="F11" s="17"/>
      <c r="G11" s="17">
        <v>0.16196897650909201</v>
      </c>
      <c r="H11" s="17">
        <v>0.26156955361769701</v>
      </c>
      <c r="I11" s="17">
        <v>0.33171339443213399</v>
      </c>
      <c r="J11" s="17">
        <v>0.43877129976777801</v>
      </c>
      <c r="K11" s="17">
        <v>0.48219032514867699</v>
      </c>
      <c r="L11" s="17">
        <v>0.51042438611110597</v>
      </c>
      <c r="M11" s="17"/>
      <c r="N11" s="17">
        <v>0.35719704125819901</v>
      </c>
      <c r="O11" s="17">
        <v>0.41663522359505301</v>
      </c>
      <c r="P11" s="17">
        <v>0.34644158241680301</v>
      </c>
      <c r="Q11" s="17">
        <v>0.31085666110023802</v>
      </c>
      <c r="R11" s="17">
        <v>0.39400440001042802</v>
      </c>
      <c r="S11" s="17">
        <v>0.50547222426007998</v>
      </c>
      <c r="T11" s="17">
        <v>0.359835946075657</v>
      </c>
      <c r="U11" s="17">
        <v>0.31971225047877699</v>
      </c>
      <c r="V11" s="17">
        <v>0.43812109663257598</v>
      </c>
      <c r="W11" s="17">
        <v>0.40010133144215598</v>
      </c>
      <c r="X11" s="17">
        <v>0.466257451951058</v>
      </c>
      <c r="Y11" s="17">
        <v>0.29592208466848902</v>
      </c>
      <c r="Z11" s="17">
        <v>0.39416868597978599</v>
      </c>
      <c r="AA11" s="17">
        <v>0.367954033159689</v>
      </c>
      <c r="AB11" s="17">
        <v>0.524857733262312</v>
      </c>
      <c r="AC11" s="17">
        <v>0.39599711749051503</v>
      </c>
      <c r="AD11" s="17"/>
      <c r="AE11" s="17">
        <v>0.34428355698069202</v>
      </c>
      <c r="AF11" s="17">
        <v>0.42302737194798501</v>
      </c>
    </row>
    <row r="12" spans="2:32" x14ac:dyDescent="0.5">
      <c r="B12" s="18" t="s">
        <v>442</v>
      </c>
      <c r="C12" s="19">
        <v>0.223366030679058</v>
      </c>
      <c r="D12" s="19">
        <v>0.15944923543651801</v>
      </c>
      <c r="E12" s="19">
        <v>0.28522643570866102</v>
      </c>
      <c r="F12" s="19"/>
      <c r="G12" s="19">
        <v>0.19326919266641801</v>
      </c>
      <c r="H12" s="19">
        <v>0.18595093406952701</v>
      </c>
      <c r="I12" s="19">
        <v>0.17431155089848499</v>
      </c>
      <c r="J12" s="19">
        <v>0.15825095411265899</v>
      </c>
      <c r="K12" s="19">
        <v>0.23916191001991499</v>
      </c>
      <c r="L12" s="19">
        <v>0.31266616213458198</v>
      </c>
      <c r="M12" s="19"/>
      <c r="N12" s="19">
        <v>0.23583257984266101</v>
      </c>
      <c r="O12" s="19">
        <v>0.16118743793984899</v>
      </c>
      <c r="P12" s="19">
        <v>0.31120804847546002</v>
      </c>
      <c r="Q12" s="19">
        <v>0.43789748269510098</v>
      </c>
      <c r="R12" s="19">
        <v>0.109532771227159</v>
      </c>
      <c r="S12" s="19">
        <v>0.14753006037229399</v>
      </c>
      <c r="T12" s="19">
        <v>0.35468826027205103</v>
      </c>
      <c r="U12" s="19">
        <v>0.216871041681163</v>
      </c>
      <c r="V12" s="19">
        <v>0.192919266068733</v>
      </c>
      <c r="W12" s="19">
        <v>0.20297424677928699</v>
      </c>
      <c r="X12" s="19">
        <v>0.20087007727148501</v>
      </c>
      <c r="Y12" s="19">
        <v>6.8986564858163998E-2</v>
      </c>
      <c r="Z12" s="19">
        <v>0.31202811372851302</v>
      </c>
      <c r="AA12" s="19">
        <v>0.20303384146172601</v>
      </c>
      <c r="AB12" s="19">
        <v>0.18226534852585</v>
      </c>
      <c r="AC12" s="19">
        <v>0.1650927440893</v>
      </c>
      <c r="AD12" s="19"/>
      <c r="AE12" s="19">
        <v>0.14022221928984999</v>
      </c>
      <c r="AF12" s="19">
        <v>0.26124669001650003</v>
      </c>
    </row>
    <row r="13" spans="2:32" x14ac:dyDescent="0.5">
      <c r="B13" s="16"/>
    </row>
    <row r="14" spans="2:32" x14ac:dyDescent="0.5">
      <c r="B14" t="s">
        <v>58</v>
      </c>
    </row>
    <row r="15" spans="2:32" x14ac:dyDescent="0.5">
      <c r="B15" t="s">
        <v>59</v>
      </c>
    </row>
    <row r="17" spans="2:2" x14ac:dyDescent="0.5">
      <c r="B17"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AF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467</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457</v>
      </c>
      <c r="C9" s="17">
        <v>8.5586332610855798E-2</v>
      </c>
      <c r="D9" s="17">
        <v>0.136915066563562</v>
      </c>
      <c r="E9" s="17">
        <v>3.5124808819912597E-2</v>
      </c>
      <c r="F9" s="17"/>
      <c r="G9" s="17">
        <v>0.22346237036191899</v>
      </c>
      <c r="H9" s="17">
        <v>0.119956890503838</v>
      </c>
      <c r="I9" s="17">
        <v>0.138697128899813</v>
      </c>
      <c r="J9" s="17">
        <v>6.2214324730718501E-2</v>
      </c>
      <c r="K9" s="17">
        <v>4.3605092082929897E-2</v>
      </c>
      <c r="L9" s="17">
        <v>3.3310021868150498E-2</v>
      </c>
      <c r="M9" s="17"/>
      <c r="N9" s="17">
        <v>0.11603639707237801</v>
      </c>
      <c r="O9" s="17">
        <v>0.111951441534971</v>
      </c>
      <c r="P9" s="17">
        <v>8.7656433870700906E-2</v>
      </c>
      <c r="Q9" s="17">
        <v>0.10579969119628201</v>
      </c>
      <c r="R9" s="17">
        <v>9.1061983169710106E-2</v>
      </c>
      <c r="S9" s="17">
        <v>7.4679405151324499E-2</v>
      </c>
      <c r="T9" s="17">
        <v>5.0738808074688301E-2</v>
      </c>
      <c r="U9" s="17">
        <v>0.197926089548975</v>
      </c>
      <c r="V9" s="17">
        <v>5.68864971627338E-2</v>
      </c>
      <c r="W9" s="17">
        <v>7.5512858702967298E-2</v>
      </c>
      <c r="X9" s="17">
        <v>9.5427855100554307E-2</v>
      </c>
      <c r="Y9" s="17">
        <v>8.4418386220739897E-2</v>
      </c>
      <c r="Z9" s="17">
        <v>0</v>
      </c>
      <c r="AA9" s="17">
        <v>7.1158698644307697E-2</v>
      </c>
      <c r="AB9" s="17">
        <v>3.8705798518510998E-2</v>
      </c>
      <c r="AC9" s="17">
        <v>0.17928448982925799</v>
      </c>
      <c r="AD9" s="17"/>
      <c r="AE9" s="17">
        <v>0.13277497230006199</v>
      </c>
      <c r="AF9" s="17">
        <v>6.4086996042119801E-2</v>
      </c>
    </row>
    <row r="10" spans="2:32" ht="28.7" x14ac:dyDescent="0.5">
      <c r="B10" s="18" t="s">
        <v>458</v>
      </c>
      <c r="C10" s="17">
        <v>0.34342127933053901</v>
      </c>
      <c r="D10" s="17">
        <v>0.39489299962424901</v>
      </c>
      <c r="E10" s="17">
        <v>0.29360622259136299</v>
      </c>
      <c r="F10" s="17"/>
      <c r="G10" s="17">
        <v>0.39991800327744698</v>
      </c>
      <c r="H10" s="17">
        <v>0.48333568232761298</v>
      </c>
      <c r="I10" s="17">
        <v>0.31211817603764602</v>
      </c>
      <c r="J10" s="17">
        <v>0.34955887382551198</v>
      </c>
      <c r="K10" s="17">
        <v>0.33994756595440001</v>
      </c>
      <c r="L10" s="17">
        <v>0.26049323279908299</v>
      </c>
      <c r="M10" s="17"/>
      <c r="N10" s="17">
        <v>0.26951534420823198</v>
      </c>
      <c r="O10" s="17">
        <v>0.34570598581245798</v>
      </c>
      <c r="P10" s="17">
        <v>0.31116410570690001</v>
      </c>
      <c r="Q10" s="17">
        <v>0.28173306123879599</v>
      </c>
      <c r="R10" s="17">
        <v>0.19629459669910701</v>
      </c>
      <c r="S10" s="17">
        <v>0.31501689452811998</v>
      </c>
      <c r="T10" s="17">
        <v>0.30706379519349097</v>
      </c>
      <c r="U10" s="17">
        <v>0.225348899635268</v>
      </c>
      <c r="V10" s="17">
        <v>0.38900108079512802</v>
      </c>
      <c r="W10" s="17">
        <v>0.38812503392067998</v>
      </c>
      <c r="X10" s="17">
        <v>0.29056298715726298</v>
      </c>
      <c r="Y10" s="17">
        <v>0.46985775878589198</v>
      </c>
      <c r="Z10" s="17">
        <v>0.32018766535943799</v>
      </c>
      <c r="AA10" s="17">
        <v>0.51857910670825702</v>
      </c>
      <c r="AB10" s="17">
        <v>0.42676661195461701</v>
      </c>
      <c r="AC10" s="17">
        <v>0.35626003194980199</v>
      </c>
      <c r="AD10" s="17"/>
      <c r="AE10" s="17">
        <v>0.39704095623622598</v>
      </c>
      <c r="AF10" s="17">
        <v>0.31899193599505099</v>
      </c>
    </row>
    <row r="11" spans="2:32" ht="28.7" x14ac:dyDescent="0.5">
      <c r="B11" s="18" t="s">
        <v>459</v>
      </c>
      <c r="C11" s="17">
        <v>0.452237358411127</v>
      </c>
      <c r="D11" s="17">
        <v>0.37743736791180099</v>
      </c>
      <c r="E11" s="17">
        <v>0.52533698173147203</v>
      </c>
      <c r="F11" s="17"/>
      <c r="G11" s="17">
        <v>0.27861539138351499</v>
      </c>
      <c r="H11" s="17">
        <v>0.32701099302080899</v>
      </c>
      <c r="I11" s="17">
        <v>0.40531063981917798</v>
      </c>
      <c r="J11" s="17">
        <v>0.47902154411159498</v>
      </c>
      <c r="K11" s="17">
        <v>0.48992690844812298</v>
      </c>
      <c r="L11" s="17">
        <v>0.56593737804427502</v>
      </c>
      <c r="M11" s="17"/>
      <c r="N11" s="17">
        <v>0.51240990251839402</v>
      </c>
      <c r="O11" s="17">
        <v>0.45290688389412997</v>
      </c>
      <c r="P11" s="17">
        <v>0.40257861220649199</v>
      </c>
      <c r="Q11" s="17">
        <v>0.46619715288389302</v>
      </c>
      <c r="R11" s="17">
        <v>0.60311064890402399</v>
      </c>
      <c r="S11" s="17">
        <v>0.422247540643512</v>
      </c>
      <c r="T11" s="17">
        <v>0.52393971599304701</v>
      </c>
      <c r="U11" s="17">
        <v>0.44722626770003499</v>
      </c>
      <c r="V11" s="17">
        <v>0.45676541850161101</v>
      </c>
      <c r="W11" s="17">
        <v>0.42738745319801302</v>
      </c>
      <c r="X11" s="17">
        <v>0.54072689228658299</v>
      </c>
      <c r="Y11" s="17">
        <v>0.36967714178071298</v>
      </c>
      <c r="Z11" s="17">
        <v>0.50006791712438303</v>
      </c>
      <c r="AA11" s="17">
        <v>0.22373176774373199</v>
      </c>
      <c r="AB11" s="17">
        <v>0.3584118822049</v>
      </c>
      <c r="AC11" s="17">
        <v>0.30469602191748402</v>
      </c>
      <c r="AD11" s="17"/>
      <c r="AE11" s="17">
        <v>0.38074676955964198</v>
      </c>
      <c r="AF11" s="17">
        <v>0.48480876206544299</v>
      </c>
    </row>
    <row r="12" spans="2:32" x14ac:dyDescent="0.5">
      <c r="B12" s="18" t="s">
        <v>442</v>
      </c>
      <c r="C12" s="19">
        <v>0.118755029647478</v>
      </c>
      <c r="D12" s="19">
        <v>9.0754565900389106E-2</v>
      </c>
      <c r="E12" s="19">
        <v>0.145931986857253</v>
      </c>
      <c r="F12" s="19"/>
      <c r="G12" s="19">
        <v>9.8004234977119797E-2</v>
      </c>
      <c r="H12" s="19">
        <v>6.9696434147739197E-2</v>
      </c>
      <c r="I12" s="19">
        <v>0.143874055243364</v>
      </c>
      <c r="J12" s="19">
        <v>0.109205257332174</v>
      </c>
      <c r="K12" s="19">
        <v>0.126520433514547</v>
      </c>
      <c r="L12" s="19">
        <v>0.140259367288492</v>
      </c>
      <c r="M12" s="19"/>
      <c r="N12" s="19">
        <v>0.10203835620099599</v>
      </c>
      <c r="O12" s="19">
        <v>8.9435688758441101E-2</v>
      </c>
      <c r="P12" s="19">
        <v>0.19860084821590701</v>
      </c>
      <c r="Q12" s="19">
        <v>0.146270094681029</v>
      </c>
      <c r="R12" s="19">
        <v>0.109532771227159</v>
      </c>
      <c r="S12" s="19">
        <v>0.188056159677044</v>
      </c>
      <c r="T12" s="19">
        <v>0.11825768073877301</v>
      </c>
      <c r="U12" s="19">
        <v>0.12949874311572199</v>
      </c>
      <c r="V12" s="19">
        <v>9.7347003540527902E-2</v>
      </c>
      <c r="W12" s="19">
        <v>0.10897465417834</v>
      </c>
      <c r="X12" s="19">
        <v>7.3282265455599793E-2</v>
      </c>
      <c r="Y12" s="19">
        <v>7.6046713212655506E-2</v>
      </c>
      <c r="Z12" s="19">
        <v>0.17974441751617901</v>
      </c>
      <c r="AA12" s="19">
        <v>0.186530426903703</v>
      </c>
      <c r="AB12" s="19">
        <v>0.17611570732197299</v>
      </c>
      <c r="AC12" s="19">
        <v>0.159759456303456</v>
      </c>
      <c r="AD12" s="19"/>
      <c r="AE12" s="19">
        <v>8.9437301904070204E-2</v>
      </c>
      <c r="AF12" s="19">
        <v>0.13211230589738601</v>
      </c>
    </row>
    <row r="13" spans="2:32" x14ac:dyDescent="0.5">
      <c r="B13" s="16"/>
    </row>
    <row r="14" spans="2:32" x14ac:dyDescent="0.5">
      <c r="B14" t="s">
        <v>58</v>
      </c>
    </row>
    <row r="15" spans="2:32" x14ac:dyDescent="0.5">
      <c r="B15" t="s">
        <v>59</v>
      </c>
    </row>
    <row r="17" spans="2:2" x14ac:dyDescent="0.5">
      <c r="B17"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AF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468</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457</v>
      </c>
      <c r="C9" s="17">
        <v>0.109805152739787</v>
      </c>
      <c r="D9" s="17">
        <v>0.18063530405145001</v>
      </c>
      <c r="E9" s="17">
        <v>4.2576059990977501E-2</v>
      </c>
      <c r="F9" s="17"/>
      <c r="G9" s="17">
        <v>0.21834927019588299</v>
      </c>
      <c r="H9" s="17">
        <v>0.179929290225881</v>
      </c>
      <c r="I9" s="17">
        <v>0.14854109228613599</v>
      </c>
      <c r="J9" s="17">
        <v>6.9956980101229305E-2</v>
      </c>
      <c r="K9" s="17">
        <v>7.8215675254105096E-2</v>
      </c>
      <c r="L9" s="17">
        <v>5.8196998458513401E-2</v>
      </c>
      <c r="M9" s="17"/>
      <c r="N9" s="17">
        <v>0.15415560520903299</v>
      </c>
      <c r="O9" s="17">
        <v>0.111050421969506</v>
      </c>
      <c r="P9" s="17">
        <v>0.13694717407297699</v>
      </c>
      <c r="Q9" s="17">
        <v>6.5119454672181304E-2</v>
      </c>
      <c r="R9" s="17">
        <v>9.1061983169710106E-2</v>
      </c>
      <c r="S9" s="17">
        <v>0.19213686406174699</v>
      </c>
      <c r="T9" s="17">
        <v>0.133429170809655</v>
      </c>
      <c r="U9" s="17">
        <v>0.14931382278808999</v>
      </c>
      <c r="V9" s="17">
        <v>8.7074552656855597E-2</v>
      </c>
      <c r="W9" s="17">
        <v>0.113374575558817</v>
      </c>
      <c r="X9" s="17">
        <v>7.7045020268147801E-2</v>
      </c>
      <c r="Y9" s="17">
        <v>0</v>
      </c>
      <c r="Z9" s="17">
        <v>2.2509076371472099E-2</v>
      </c>
      <c r="AA9" s="17">
        <v>9.7377951948895397E-2</v>
      </c>
      <c r="AB9" s="17">
        <v>4.5940323891943302E-2</v>
      </c>
      <c r="AC9" s="17">
        <v>0.14706812363563301</v>
      </c>
      <c r="AD9" s="17"/>
      <c r="AE9" s="17">
        <v>0.13349462205994</v>
      </c>
      <c r="AF9" s="17">
        <v>9.90121339665581E-2</v>
      </c>
    </row>
    <row r="10" spans="2:32" ht="28.7" x14ac:dyDescent="0.5">
      <c r="B10" s="18" t="s">
        <v>458</v>
      </c>
      <c r="C10" s="17">
        <v>0.328145320327766</v>
      </c>
      <c r="D10" s="17">
        <v>0.35378884805234101</v>
      </c>
      <c r="E10" s="17">
        <v>0.304872674261155</v>
      </c>
      <c r="F10" s="17"/>
      <c r="G10" s="17">
        <v>0.40034747667133302</v>
      </c>
      <c r="H10" s="17">
        <v>0.41615916062654401</v>
      </c>
      <c r="I10" s="17">
        <v>0.29201656267164799</v>
      </c>
      <c r="J10" s="17">
        <v>0.31067797363962202</v>
      </c>
      <c r="K10" s="17">
        <v>0.29997199747424602</v>
      </c>
      <c r="L10" s="17">
        <v>0.30439866081125799</v>
      </c>
      <c r="M10" s="17"/>
      <c r="N10" s="17">
        <v>0.268682629040502</v>
      </c>
      <c r="O10" s="17">
        <v>0.43552098292666402</v>
      </c>
      <c r="P10" s="17">
        <v>0.29911844202195298</v>
      </c>
      <c r="Q10" s="17">
        <v>0.27950655775384697</v>
      </c>
      <c r="R10" s="17">
        <v>0.40540084559270301</v>
      </c>
      <c r="S10" s="17">
        <v>0.20175914210906101</v>
      </c>
      <c r="T10" s="17">
        <v>0.19839337255917699</v>
      </c>
      <c r="U10" s="17">
        <v>0.31043402980798701</v>
      </c>
      <c r="V10" s="17">
        <v>0.26068787132550703</v>
      </c>
      <c r="W10" s="17">
        <v>0.32257909683623298</v>
      </c>
      <c r="X10" s="17">
        <v>0.32833143214826799</v>
      </c>
      <c r="Y10" s="17">
        <v>0.40569218591537098</v>
      </c>
      <c r="Z10" s="17">
        <v>0.35503293411532999</v>
      </c>
      <c r="AA10" s="17">
        <v>0.37804894332373901</v>
      </c>
      <c r="AB10" s="17">
        <v>0.52989315726529396</v>
      </c>
      <c r="AC10" s="17">
        <v>0.44912943491361801</v>
      </c>
      <c r="AD10" s="17"/>
      <c r="AE10" s="17">
        <v>0.40732237986803799</v>
      </c>
      <c r="AF10" s="17">
        <v>0.29207192929995601</v>
      </c>
    </row>
    <row r="11" spans="2:32" ht="28.7" x14ac:dyDescent="0.5">
      <c r="B11" s="18" t="s">
        <v>459</v>
      </c>
      <c r="C11" s="17">
        <v>0.48489259106972599</v>
      </c>
      <c r="D11" s="17">
        <v>0.41894674710073998</v>
      </c>
      <c r="E11" s="17">
        <v>0.54595792365973295</v>
      </c>
      <c r="F11" s="17"/>
      <c r="G11" s="17">
        <v>0.31045505292569903</v>
      </c>
      <c r="H11" s="17">
        <v>0.32979815487032299</v>
      </c>
      <c r="I11" s="17">
        <v>0.46023101556654999</v>
      </c>
      <c r="J11" s="17">
        <v>0.552461729563827</v>
      </c>
      <c r="K11" s="17">
        <v>0.55046211763408703</v>
      </c>
      <c r="L11" s="17">
        <v>0.55836507961313098</v>
      </c>
      <c r="M11" s="17"/>
      <c r="N11" s="17">
        <v>0.53711297005819802</v>
      </c>
      <c r="O11" s="17">
        <v>0.41189988223430701</v>
      </c>
      <c r="P11" s="17">
        <v>0.44293688944241</v>
      </c>
      <c r="Q11" s="17">
        <v>0.53755598553608597</v>
      </c>
      <c r="R11" s="17">
        <v>0.39400440001042802</v>
      </c>
      <c r="S11" s="17">
        <v>0.57058196953539397</v>
      </c>
      <c r="T11" s="17">
        <v>0.58609012892660395</v>
      </c>
      <c r="U11" s="17">
        <v>0.39809897300008801</v>
      </c>
      <c r="V11" s="17">
        <v>0.59659956451270102</v>
      </c>
      <c r="W11" s="17">
        <v>0.46492992377307701</v>
      </c>
      <c r="X11" s="17">
        <v>0.46504225011111</v>
      </c>
      <c r="Y11" s="17">
        <v>0.51717253457152801</v>
      </c>
      <c r="Z11" s="17">
        <v>0.49583797176660499</v>
      </c>
      <c r="AA11" s="17">
        <v>0.461922788981733</v>
      </c>
      <c r="AB11" s="17">
        <v>0.38528910006898098</v>
      </c>
      <c r="AC11" s="17">
        <v>0.30551810215520497</v>
      </c>
      <c r="AD11" s="17"/>
      <c r="AE11" s="17">
        <v>0.41238100566971903</v>
      </c>
      <c r="AF11" s="17">
        <v>0.51792916491281504</v>
      </c>
    </row>
    <row r="12" spans="2:32" x14ac:dyDescent="0.5">
      <c r="B12" s="18" t="s">
        <v>442</v>
      </c>
      <c r="C12" s="19">
        <v>7.7156935862721598E-2</v>
      </c>
      <c r="D12" s="19">
        <v>4.6629100795469301E-2</v>
      </c>
      <c r="E12" s="19">
        <v>0.10659334208813399</v>
      </c>
      <c r="F12" s="19"/>
      <c r="G12" s="19">
        <v>7.0848200207085404E-2</v>
      </c>
      <c r="H12" s="19">
        <v>7.4113394277252206E-2</v>
      </c>
      <c r="I12" s="19">
        <v>9.9211329475665896E-2</v>
      </c>
      <c r="J12" s="19">
        <v>6.6903316695322596E-2</v>
      </c>
      <c r="K12" s="19">
        <v>7.1350209637561599E-2</v>
      </c>
      <c r="L12" s="19">
        <v>7.9039261117097498E-2</v>
      </c>
      <c r="M12" s="19"/>
      <c r="N12" s="19">
        <v>4.0048795692267103E-2</v>
      </c>
      <c r="O12" s="19">
        <v>4.1528712869523497E-2</v>
      </c>
      <c r="P12" s="19">
        <v>0.12099749446266</v>
      </c>
      <c r="Q12" s="19">
        <v>0.11781800203788501</v>
      </c>
      <c r="R12" s="19">
        <v>0.109532771227159</v>
      </c>
      <c r="S12" s="19">
        <v>3.5522024293798998E-2</v>
      </c>
      <c r="T12" s="19">
        <v>8.2087327704564006E-2</v>
      </c>
      <c r="U12" s="19">
        <v>0.14215317440383499</v>
      </c>
      <c r="V12" s="19">
        <v>5.5638011504936101E-2</v>
      </c>
      <c r="W12" s="19">
        <v>9.9116403831873506E-2</v>
      </c>
      <c r="X12" s="19">
        <v>0.12958129747247399</v>
      </c>
      <c r="Y12" s="19">
        <v>7.7135279513100702E-2</v>
      </c>
      <c r="Z12" s="19">
        <v>0.12662001774659301</v>
      </c>
      <c r="AA12" s="19">
        <v>6.2650315745632998E-2</v>
      </c>
      <c r="AB12" s="19">
        <v>3.88774187737813E-2</v>
      </c>
      <c r="AC12" s="19">
        <v>9.8284339295544504E-2</v>
      </c>
      <c r="AD12" s="19"/>
      <c r="AE12" s="19">
        <v>4.6801992402303101E-2</v>
      </c>
      <c r="AF12" s="19">
        <v>9.0986771820670595E-2</v>
      </c>
    </row>
    <row r="13" spans="2:32" x14ac:dyDescent="0.5">
      <c r="B13" s="16"/>
    </row>
    <row r="14" spans="2:32" x14ac:dyDescent="0.5">
      <c r="B14" t="s">
        <v>58</v>
      </c>
    </row>
    <row r="15" spans="2:32" x14ac:dyDescent="0.5">
      <c r="B15" t="s">
        <v>59</v>
      </c>
    </row>
    <row r="17" spans="2:2" x14ac:dyDescent="0.5">
      <c r="B17"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AF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469</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457</v>
      </c>
      <c r="C9" s="17">
        <v>0.13464681506116399</v>
      </c>
      <c r="D9" s="17">
        <v>0.16496289341428</v>
      </c>
      <c r="E9" s="17">
        <v>0.104431726830575</v>
      </c>
      <c r="F9" s="17"/>
      <c r="G9" s="17">
        <v>0.33690747682573702</v>
      </c>
      <c r="H9" s="17">
        <v>0.227719121753965</v>
      </c>
      <c r="I9" s="17">
        <v>0.19369331038124701</v>
      </c>
      <c r="J9" s="17">
        <v>0.102266049169462</v>
      </c>
      <c r="K9" s="17">
        <v>7.4602647210964407E-2</v>
      </c>
      <c r="L9" s="17">
        <v>4.1921168145901203E-2</v>
      </c>
      <c r="M9" s="17"/>
      <c r="N9" s="17">
        <v>0.14517178402398001</v>
      </c>
      <c r="O9" s="17">
        <v>0.18183787270318599</v>
      </c>
      <c r="P9" s="17">
        <v>0.146253171502426</v>
      </c>
      <c r="Q9" s="17">
        <v>0.17213856767798</v>
      </c>
      <c r="R9" s="17">
        <v>0.107350662983714</v>
      </c>
      <c r="S9" s="17">
        <v>7.95893270528409E-2</v>
      </c>
      <c r="T9" s="17">
        <v>0.13564901633360901</v>
      </c>
      <c r="U9" s="17">
        <v>9.3030561782082702E-2</v>
      </c>
      <c r="V9" s="17">
        <v>7.0060745071449104E-2</v>
      </c>
      <c r="W9" s="17">
        <v>0.13306802982170299</v>
      </c>
      <c r="X9" s="17">
        <v>0.154469802802885</v>
      </c>
      <c r="Y9" s="17">
        <v>0.24907475748866301</v>
      </c>
      <c r="Z9" s="17">
        <v>5.4307630222738497E-2</v>
      </c>
      <c r="AA9" s="17">
        <v>0.10224693664165301</v>
      </c>
      <c r="AB9" s="17">
        <v>0.12048525388586701</v>
      </c>
      <c r="AC9" s="17">
        <v>0.177305035334442</v>
      </c>
      <c r="AD9" s="17"/>
      <c r="AE9" s="17">
        <v>0.17423468810103501</v>
      </c>
      <c r="AF9" s="17">
        <v>0.11661041875624401</v>
      </c>
    </row>
    <row r="10" spans="2:32" ht="28.7" x14ac:dyDescent="0.5">
      <c r="B10" s="18" t="s">
        <v>458</v>
      </c>
      <c r="C10" s="17">
        <v>0.36122182100105299</v>
      </c>
      <c r="D10" s="17">
        <v>0.38754242114856702</v>
      </c>
      <c r="E10" s="17">
        <v>0.33548932955692501</v>
      </c>
      <c r="F10" s="17"/>
      <c r="G10" s="17">
        <v>0.39468580454587698</v>
      </c>
      <c r="H10" s="17">
        <v>0.461674080937367</v>
      </c>
      <c r="I10" s="17">
        <v>0.40064688293399597</v>
      </c>
      <c r="J10" s="17">
        <v>0.368714582488405</v>
      </c>
      <c r="K10" s="17">
        <v>0.28282656702151199</v>
      </c>
      <c r="L10" s="17">
        <v>0.319851605085954</v>
      </c>
      <c r="M10" s="17"/>
      <c r="N10" s="17">
        <v>0.34685717574834302</v>
      </c>
      <c r="O10" s="17">
        <v>0.38852088319954098</v>
      </c>
      <c r="P10" s="17">
        <v>0.32484007928340503</v>
      </c>
      <c r="Q10" s="17">
        <v>0.191023985063005</v>
      </c>
      <c r="R10" s="17">
        <v>0.31012752562402801</v>
      </c>
      <c r="S10" s="17">
        <v>0.43025531140976803</v>
      </c>
      <c r="T10" s="17">
        <v>0.31628815414696398</v>
      </c>
      <c r="U10" s="17">
        <v>0.272496874919198</v>
      </c>
      <c r="V10" s="17">
        <v>0.39560739613138002</v>
      </c>
      <c r="W10" s="17">
        <v>0.38496461906558799</v>
      </c>
      <c r="X10" s="17">
        <v>0.28533893427879298</v>
      </c>
      <c r="Y10" s="17">
        <v>0.37592895426804601</v>
      </c>
      <c r="Z10" s="17">
        <v>0.33902672063820499</v>
      </c>
      <c r="AA10" s="17">
        <v>0.43715319820755599</v>
      </c>
      <c r="AB10" s="17">
        <v>0.45536101717113903</v>
      </c>
      <c r="AC10" s="17">
        <v>0.33194524345075799</v>
      </c>
      <c r="AD10" s="17"/>
      <c r="AE10" s="17">
        <v>0.40645755462162497</v>
      </c>
      <c r="AF10" s="17">
        <v>0.34061223639663002</v>
      </c>
    </row>
    <row r="11" spans="2:32" ht="28.7" x14ac:dyDescent="0.5">
      <c r="B11" s="18" t="s">
        <v>459</v>
      </c>
      <c r="C11" s="17">
        <v>0.394962835073779</v>
      </c>
      <c r="D11" s="17">
        <v>0.344469960766908</v>
      </c>
      <c r="E11" s="17">
        <v>0.44463976173930098</v>
      </c>
      <c r="F11" s="17"/>
      <c r="G11" s="17">
        <v>0.234873842887134</v>
      </c>
      <c r="H11" s="17">
        <v>0.209886336777036</v>
      </c>
      <c r="I11" s="17">
        <v>0.32864363580811601</v>
      </c>
      <c r="J11" s="17">
        <v>0.45697600807946198</v>
      </c>
      <c r="K11" s="17">
        <v>0.51776188592675398</v>
      </c>
      <c r="L11" s="17">
        <v>0.46808049253676498</v>
      </c>
      <c r="M11" s="17"/>
      <c r="N11" s="17">
        <v>0.408087800139603</v>
      </c>
      <c r="O11" s="17">
        <v>0.31981058969694798</v>
      </c>
      <c r="P11" s="17">
        <v>0.391261050231625</v>
      </c>
      <c r="Q11" s="17">
        <v>0.45791933566623899</v>
      </c>
      <c r="R11" s="17">
        <v>0.47298904016509902</v>
      </c>
      <c r="S11" s="17">
        <v>0.34643428028553902</v>
      </c>
      <c r="T11" s="17">
        <v>0.45541721730816498</v>
      </c>
      <c r="U11" s="17">
        <v>0.45723647051759603</v>
      </c>
      <c r="V11" s="17">
        <v>0.49653982876213998</v>
      </c>
      <c r="W11" s="17">
        <v>0.38444407434467998</v>
      </c>
      <c r="X11" s="17">
        <v>0.40682777117003999</v>
      </c>
      <c r="Y11" s="17">
        <v>0.306009723385127</v>
      </c>
      <c r="Z11" s="17">
        <v>0.43229704791210399</v>
      </c>
      <c r="AA11" s="17">
        <v>0.35648676650010902</v>
      </c>
      <c r="AB11" s="17">
        <v>0.30904627449213601</v>
      </c>
      <c r="AC11" s="17">
        <v>0.32763989253669401</v>
      </c>
      <c r="AD11" s="17"/>
      <c r="AE11" s="17">
        <v>0.32331243841451501</v>
      </c>
      <c r="AF11" s="17">
        <v>0.42760704781664699</v>
      </c>
    </row>
    <row r="12" spans="2:32" x14ac:dyDescent="0.5">
      <c r="B12" s="18" t="s">
        <v>442</v>
      </c>
      <c r="C12" s="19">
        <v>0.10916852886400299</v>
      </c>
      <c r="D12" s="19">
        <v>0.103024724670245</v>
      </c>
      <c r="E12" s="19">
        <v>0.115439181873199</v>
      </c>
      <c r="F12" s="19"/>
      <c r="G12" s="19">
        <v>3.3532875741253E-2</v>
      </c>
      <c r="H12" s="19">
        <v>0.100720460531632</v>
      </c>
      <c r="I12" s="19">
        <v>7.7016170876640394E-2</v>
      </c>
      <c r="J12" s="19">
        <v>7.2043360262670497E-2</v>
      </c>
      <c r="K12" s="19">
        <v>0.12480889984077</v>
      </c>
      <c r="L12" s="19">
        <v>0.17014673423137899</v>
      </c>
      <c r="M12" s="19"/>
      <c r="N12" s="19">
        <v>9.98832400880732E-2</v>
      </c>
      <c r="O12" s="19">
        <v>0.109830654400325</v>
      </c>
      <c r="P12" s="19">
        <v>0.137645698982544</v>
      </c>
      <c r="Q12" s="19">
        <v>0.17891811159277601</v>
      </c>
      <c r="R12" s="19">
        <v>0.109532771227159</v>
      </c>
      <c r="S12" s="19">
        <v>0.14372108125185201</v>
      </c>
      <c r="T12" s="19">
        <v>9.2645612211261899E-2</v>
      </c>
      <c r="U12" s="19">
        <v>0.17723609278112401</v>
      </c>
      <c r="V12" s="19">
        <v>3.7792030035030802E-2</v>
      </c>
      <c r="W12" s="19">
        <v>9.7523276768029299E-2</v>
      </c>
      <c r="X12" s="19">
        <v>0.15336349174828201</v>
      </c>
      <c r="Y12" s="19">
        <v>6.8986564858163998E-2</v>
      </c>
      <c r="Z12" s="19">
        <v>0.174368601226953</v>
      </c>
      <c r="AA12" s="19">
        <v>0.10411309865068299</v>
      </c>
      <c r="AB12" s="19">
        <v>0.115107454450858</v>
      </c>
      <c r="AC12" s="19">
        <v>0.163109828678106</v>
      </c>
      <c r="AD12" s="19"/>
      <c r="AE12" s="19">
        <v>9.5995318862824405E-2</v>
      </c>
      <c r="AF12" s="19">
        <v>0.115170297030479</v>
      </c>
    </row>
    <row r="13" spans="2:32" x14ac:dyDescent="0.5">
      <c r="B13" s="16"/>
    </row>
    <row r="14" spans="2:32" x14ac:dyDescent="0.5">
      <c r="B14" t="s">
        <v>58</v>
      </c>
    </row>
    <row r="15" spans="2:32" x14ac:dyDescent="0.5">
      <c r="B15" t="s">
        <v>59</v>
      </c>
    </row>
    <row r="17" spans="2:2" x14ac:dyDescent="0.5">
      <c r="B17"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AF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470</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457</v>
      </c>
      <c r="C9" s="17">
        <v>8.4771127353199097E-2</v>
      </c>
      <c r="D9" s="17">
        <v>0.13591413766528401</v>
      </c>
      <c r="E9" s="17">
        <v>3.4312861009454E-2</v>
      </c>
      <c r="F9" s="17"/>
      <c r="G9" s="17">
        <v>0.231593252506091</v>
      </c>
      <c r="H9" s="17">
        <v>0.17842679576811299</v>
      </c>
      <c r="I9" s="17">
        <v>0.10196094405450901</v>
      </c>
      <c r="J9" s="17">
        <v>8.2916343934669207E-2</v>
      </c>
      <c r="K9" s="17">
        <v>3.0573919799411601E-2</v>
      </c>
      <c r="L9" s="17">
        <v>1.07753417107599E-2</v>
      </c>
      <c r="M9" s="17"/>
      <c r="N9" s="17">
        <v>0.108268385659801</v>
      </c>
      <c r="O9" s="17">
        <v>9.6535112441151399E-2</v>
      </c>
      <c r="P9" s="17">
        <v>6.5459971134983599E-2</v>
      </c>
      <c r="Q9" s="17">
        <v>2.7629913588476499E-2</v>
      </c>
      <c r="R9" s="17">
        <v>0.107350662983714</v>
      </c>
      <c r="S9" s="17">
        <v>3.5522024293798998E-2</v>
      </c>
      <c r="T9" s="17">
        <v>7.3727730861180896E-2</v>
      </c>
      <c r="U9" s="17">
        <v>9.7224533521769393E-2</v>
      </c>
      <c r="V9" s="17">
        <v>0.110520571882795</v>
      </c>
      <c r="W9" s="17">
        <v>9.1420756140037501E-2</v>
      </c>
      <c r="X9" s="17">
        <v>0.107320460447403</v>
      </c>
      <c r="Y9" s="17">
        <v>8.4418386220739897E-2</v>
      </c>
      <c r="Z9" s="17">
        <v>5.4441775187993598E-2</v>
      </c>
      <c r="AA9" s="17">
        <v>3.6070439834519602E-2</v>
      </c>
      <c r="AB9" s="17">
        <v>0</v>
      </c>
      <c r="AC9" s="17">
        <v>7.5958114449720698E-2</v>
      </c>
      <c r="AD9" s="17"/>
      <c r="AE9" s="17">
        <v>0.11395474979246401</v>
      </c>
      <c r="AF9" s="17">
        <v>7.1474950026430395E-2</v>
      </c>
    </row>
    <row r="10" spans="2:32" ht="28.7" x14ac:dyDescent="0.5">
      <c r="B10" s="18" t="s">
        <v>458</v>
      </c>
      <c r="C10" s="17">
        <v>0.188455208619316</v>
      </c>
      <c r="D10" s="17">
        <v>0.25246424607797302</v>
      </c>
      <c r="E10" s="17">
        <v>0.126265966908024</v>
      </c>
      <c r="F10" s="17"/>
      <c r="G10" s="17">
        <v>0.34377687498372</v>
      </c>
      <c r="H10" s="17">
        <v>0.33081258927192903</v>
      </c>
      <c r="I10" s="17">
        <v>0.29925390334510399</v>
      </c>
      <c r="J10" s="17">
        <v>0.15436814357200601</v>
      </c>
      <c r="K10" s="17">
        <v>0.103539139503462</v>
      </c>
      <c r="L10" s="17">
        <v>7.2385274937024194E-2</v>
      </c>
      <c r="M10" s="17"/>
      <c r="N10" s="17">
        <v>0.151058613030045</v>
      </c>
      <c r="O10" s="17">
        <v>0.236789288942794</v>
      </c>
      <c r="P10" s="17">
        <v>0.119044789436919</v>
      </c>
      <c r="Q10" s="17">
        <v>0.23580040073691899</v>
      </c>
      <c r="R10" s="17">
        <v>0.200594754396869</v>
      </c>
      <c r="S10" s="17">
        <v>0.111085267411992</v>
      </c>
      <c r="T10" s="17">
        <v>0.191895525740368</v>
      </c>
      <c r="U10" s="17">
        <v>0.135281076193627</v>
      </c>
      <c r="V10" s="17">
        <v>0.240452527590826</v>
      </c>
      <c r="W10" s="17">
        <v>0.199636760206305</v>
      </c>
      <c r="X10" s="17">
        <v>0.13552921712547</v>
      </c>
      <c r="Y10" s="17">
        <v>0.32181018175890203</v>
      </c>
      <c r="Z10" s="17">
        <v>9.1246278616792104E-2</v>
      </c>
      <c r="AA10" s="17">
        <v>0.26380981312694701</v>
      </c>
      <c r="AB10" s="17">
        <v>0.126993014473785</v>
      </c>
      <c r="AC10" s="17">
        <v>0.18495668732690401</v>
      </c>
      <c r="AD10" s="17"/>
      <c r="AE10" s="17">
        <v>0.27239494049167301</v>
      </c>
      <c r="AF10" s="17">
        <v>0.150211924665825</v>
      </c>
    </row>
    <row r="11" spans="2:32" ht="28.7" x14ac:dyDescent="0.5">
      <c r="B11" s="18" t="s">
        <v>459</v>
      </c>
      <c r="C11" s="17">
        <v>0.58207055586082901</v>
      </c>
      <c r="D11" s="17">
        <v>0.51170259801052298</v>
      </c>
      <c r="E11" s="17">
        <v>0.65141847702978695</v>
      </c>
      <c r="F11" s="17"/>
      <c r="G11" s="17">
        <v>0.33802734396010198</v>
      </c>
      <c r="H11" s="17">
        <v>0.381015135271145</v>
      </c>
      <c r="I11" s="17">
        <v>0.459456430480224</v>
      </c>
      <c r="J11" s="17">
        <v>0.64065352600091197</v>
      </c>
      <c r="K11" s="17">
        <v>0.71629600595850695</v>
      </c>
      <c r="L11" s="17">
        <v>0.71865921439152103</v>
      </c>
      <c r="M11" s="17"/>
      <c r="N11" s="17">
        <v>0.63899725679937902</v>
      </c>
      <c r="O11" s="17">
        <v>0.52274239470843298</v>
      </c>
      <c r="P11" s="17">
        <v>0.60230919175158304</v>
      </c>
      <c r="Q11" s="17">
        <v>0.43797182162727299</v>
      </c>
      <c r="R11" s="17">
        <v>0.69205458261941699</v>
      </c>
      <c r="S11" s="17">
        <v>0.70940385137620698</v>
      </c>
      <c r="T11" s="17">
        <v>0.58642986201245295</v>
      </c>
      <c r="U11" s="17">
        <v>0.58621870025572798</v>
      </c>
      <c r="V11" s="17">
        <v>0.49527255285322802</v>
      </c>
      <c r="W11" s="17">
        <v>0.591408019576394</v>
      </c>
      <c r="X11" s="17">
        <v>0.57719013542662501</v>
      </c>
      <c r="Y11" s="17">
        <v>0.52478486716219397</v>
      </c>
      <c r="Z11" s="17">
        <v>0.63959315244272896</v>
      </c>
      <c r="AA11" s="17">
        <v>0.60262006244424204</v>
      </c>
      <c r="AB11" s="17">
        <v>0.73209151551262697</v>
      </c>
      <c r="AC11" s="17">
        <v>0.57114525451121301</v>
      </c>
      <c r="AD11" s="17"/>
      <c r="AE11" s="17">
        <v>0.52326795006450999</v>
      </c>
      <c r="AF11" s="17">
        <v>0.60886126272290697</v>
      </c>
    </row>
    <row r="12" spans="2:32" x14ac:dyDescent="0.5">
      <c r="B12" s="18" t="s">
        <v>442</v>
      </c>
      <c r="C12" s="19">
        <v>0.14470310816665599</v>
      </c>
      <c r="D12" s="19">
        <v>9.9919018246220695E-2</v>
      </c>
      <c r="E12" s="19">
        <v>0.18800269505273501</v>
      </c>
      <c r="F12" s="19"/>
      <c r="G12" s="19">
        <v>8.6602528550086599E-2</v>
      </c>
      <c r="H12" s="19">
        <v>0.109745479688813</v>
      </c>
      <c r="I12" s="19">
        <v>0.13932872212016301</v>
      </c>
      <c r="J12" s="19">
        <v>0.122061986492413</v>
      </c>
      <c r="K12" s="19">
        <v>0.14959093473862001</v>
      </c>
      <c r="L12" s="19">
        <v>0.19818016896069501</v>
      </c>
      <c r="M12" s="19"/>
      <c r="N12" s="19">
        <v>0.101675744510774</v>
      </c>
      <c r="O12" s="19">
        <v>0.14393320390762199</v>
      </c>
      <c r="P12" s="19">
        <v>0.213186047676514</v>
      </c>
      <c r="Q12" s="19">
        <v>0.29859786404733102</v>
      </c>
      <c r="R12" s="19">
        <v>0</v>
      </c>
      <c r="S12" s="19">
        <v>0.14398885691800201</v>
      </c>
      <c r="T12" s="19">
        <v>0.14794688138599901</v>
      </c>
      <c r="U12" s="19">
        <v>0.181275690028876</v>
      </c>
      <c r="V12" s="19">
        <v>0.15375434767315099</v>
      </c>
      <c r="W12" s="19">
        <v>0.11753446407726301</v>
      </c>
      <c r="X12" s="19">
        <v>0.17996018700050101</v>
      </c>
      <c r="Y12" s="19">
        <v>6.8986564858163998E-2</v>
      </c>
      <c r="Z12" s="19">
        <v>0.21471879375248501</v>
      </c>
      <c r="AA12" s="19">
        <v>9.7499684594291106E-2</v>
      </c>
      <c r="AB12" s="19">
        <v>0.14091547001358801</v>
      </c>
      <c r="AC12" s="19">
        <v>0.167939943712162</v>
      </c>
      <c r="AD12" s="19"/>
      <c r="AE12" s="19">
        <v>9.0382359651352301E-2</v>
      </c>
      <c r="AF12" s="19">
        <v>0.16945186258483699</v>
      </c>
    </row>
    <row r="13" spans="2:32" x14ac:dyDescent="0.5">
      <c r="B13" s="16"/>
    </row>
    <row r="14" spans="2:32" x14ac:dyDescent="0.5">
      <c r="B14" t="s">
        <v>58</v>
      </c>
    </row>
    <row r="15" spans="2:32" x14ac:dyDescent="0.5">
      <c r="B15" t="s">
        <v>59</v>
      </c>
    </row>
    <row r="17" spans="2:2" x14ac:dyDescent="0.5">
      <c r="B17"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AF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471</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457</v>
      </c>
      <c r="C9" s="17">
        <v>0.18958805141868801</v>
      </c>
      <c r="D9" s="17">
        <v>0.22094085577049999</v>
      </c>
      <c r="E9" s="17">
        <v>0.15665059309072801</v>
      </c>
      <c r="F9" s="17"/>
      <c r="G9" s="17">
        <v>0.389252762262006</v>
      </c>
      <c r="H9" s="17">
        <v>0.342477732680597</v>
      </c>
      <c r="I9" s="17">
        <v>0.19917321734011101</v>
      </c>
      <c r="J9" s="17">
        <v>0.131297337379184</v>
      </c>
      <c r="K9" s="17">
        <v>0.13911017545941001</v>
      </c>
      <c r="L9" s="17">
        <v>0.10108974122478701</v>
      </c>
      <c r="M9" s="17"/>
      <c r="N9" s="17">
        <v>0.19128604559427101</v>
      </c>
      <c r="O9" s="17">
        <v>0.21514291252340201</v>
      </c>
      <c r="P9" s="17">
        <v>0.12240703319481799</v>
      </c>
      <c r="Q9" s="17">
        <v>0.23473667236250301</v>
      </c>
      <c r="R9" s="17">
        <v>0.386930057535254</v>
      </c>
      <c r="S9" s="17">
        <v>0.200582090601994</v>
      </c>
      <c r="T9" s="17">
        <v>0.161567679053959</v>
      </c>
      <c r="U9" s="17">
        <v>0.28842299786585202</v>
      </c>
      <c r="V9" s="17">
        <v>0.192513957308308</v>
      </c>
      <c r="W9" s="17">
        <v>0.20747578235273401</v>
      </c>
      <c r="X9" s="17">
        <v>0.17620341975853299</v>
      </c>
      <c r="Y9" s="17">
        <v>0.23592293084819599</v>
      </c>
      <c r="Z9" s="17">
        <v>7.2231451910612393E-2</v>
      </c>
      <c r="AA9" s="17">
        <v>0.27127079819314998</v>
      </c>
      <c r="AB9" s="17">
        <v>0.12048525388586701</v>
      </c>
      <c r="AC9" s="17">
        <v>0.103866194381404</v>
      </c>
      <c r="AD9" s="17"/>
      <c r="AE9" s="17">
        <v>0.23220209786855101</v>
      </c>
      <c r="AF9" s="17">
        <v>0.17017291817442801</v>
      </c>
    </row>
    <row r="10" spans="2:32" ht="28.7" x14ac:dyDescent="0.5">
      <c r="B10" s="18" t="s">
        <v>458</v>
      </c>
      <c r="C10" s="17">
        <v>0.424528348750081</v>
      </c>
      <c r="D10" s="17">
        <v>0.44141999696205197</v>
      </c>
      <c r="E10" s="17">
        <v>0.40996948498806601</v>
      </c>
      <c r="F10" s="17"/>
      <c r="G10" s="17">
        <v>0.39150002605815198</v>
      </c>
      <c r="H10" s="17">
        <v>0.41287046827728202</v>
      </c>
      <c r="I10" s="17">
        <v>0.46694223040858002</v>
      </c>
      <c r="J10" s="17">
        <v>0.43689410758825897</v>
      </c>
      <c r="K10" s="17">
        <v>0.43184790936816497</v>
      </c>
      <c r="L10" s="17">
        <v>0.40548211380625199</v>
      </c>
      <c r="M10" s="17"/>
      <c r="N10" s="17">
        <v>0.46431524665576401</v>
      </c>
      <c r="O10" s="17">
        <v>0.48549605454825501</v>
      </c>
      <c r="P10" s="17">
        <v>0.450904875250283</v>
      </c>
      <c r="Q10" s="17">
        <v>0.434469030622189</v>
      </c>
      <c r="R10" s="17">
        <v>0.31577036526109697</v>
      </c>
      <c r="S10" s="17">
        <v>0.30671983230141597</v>
      </c>
      <c r="T10" s="17">
        <v>0.38983490750560501</v>
      </c>
      <c r="U10" s="17">
        <v>0.263434626753831</v>
      </c>
      <c r="V10" s="17">
        <v>0.36651869158990402</v>
      </c>
      <c r="W10" s="17">
        <v>0.40568351057028801</v>
      </c>
      <c r="X10" s="17">
        <v>0.44461668837484902</v>
      </c>
      <c r="Y10" s="17">
        <v>0.38540085495489701</v>
      </c>
      <c r="Z10" s="17">
        <v>0.38677624942611699</v>
      </c>
      <c r="AA10" s="17">
        <v>0.38117035932669802</v>
      </c>
      <c r="AB10" s="17">
        <v>0.50071141258090002</v>
      </c>
      <c r="AC10" s="17">
        <v>0.50750834395418098</v>
      </c>
      <c r="AD10" s="17"/>
      <c r="AE10" s="17">
        <v>0.466822306292421</v>
      </c>
      <c r="AF10" s="17">
        <v>0.40525904931667101</v>
      </c>
    </row>
    <row r="11" spans="2:32" ht="28.7" x14ac:dyDescent="0.5">
      <c r="B11" s="18" t="s">
        <v>459</v>
      </c>
      <c r="C11" s="17">
        <v>0.33297088964857502</v>
      </c>
      <c r="D11" s="17">
        <v>0.29563750659883498</v>
      </c>
      <c r="E11" s="17">
        <v>0.36985248305368601</v>
      </c>
      <c r="F11" s="17"/>
      <c r="G11" s="17">
        <v>0.181190731514561</v>
      </c>
      <c r="H11" s="17">
        <v>0.193525070343504</v>
      </c>
      <c r="I11" s="17">
        <v>0.26346726752917199</v>
      </c>
      <c r="J11" s="17">
        <v>0.381424678757536</v>
      </c>
      <c r="K11" s="17">
        <v>0.392751587159263</v>
      </c>
      <c r="L11" s="17">
        <v>0.431251256181369</v>
      </c>
      <c r="M11" s="17"/>
      <c r="N11" s="17">
        <v>0.306043397112301</v>
      </c>
      <c r="O11" s="17">
        <v>0.27617108274790497</v>
      </c>
      <c r="P11" s="17">
        <v>0.34956963324262802</v>
      </c>
      <c r="Q11" s="17">
        <v>0.27356152308521597</v>
      </c>
      <c r="R11" s="17">
        <v>0.18776680597648901</v>
      </c>
      <c r="S11" s="17">
        <v>0.45336707368234902</v>
      </c>
      <c r="T11" s="17">
        <v>0.390486893807515</v>
      </c>
      <c r="U11" s="17">
        <v>0.31894309773122598</v>
      </c>
      <c r="V11" s="17">
        <v>0.41340149040958701</v>
      </c>
      <c r="W11" s="17">
        <v>0.32596128091159199</v>
      </c>
      <c r="X11" s="17">
        <v>0.26829073084723598</v>
      </c>
      <c r="Y11" s="17">
        <v>0.378676214196906</v>
      </c>
      <c r="Z11" s="17">
        <v>0.43331641320651099</v>
      </c>
      <c r="AA11" s="17">
        <v>0.284908526734519</v>
      </c>
      <c r="AB11" s="17">
        <v>0.339925914759451</v>
      </c>
      <c r="AC11" s="17">
        <v>0.35441274329624101</v>
      </c>
      <c r="AD11" s="17"/>
      <c r="AE11" s="17">
        <v>0.26863402619744903</v>
      </c>
      <c r="AF11" s="17">
        <v>0.36228302685411001</v>
      </c>
    </row>
    <row r="12" spans="2:32" x14ac:dyDescent="0.5">
      <c r="B12" s="18" t="s">
        <v>442</v>
      </c>
      <c r="C12" s="19">
        <v>5.29127101826561E-2</v>
      </c>
      <c r="D12" s="19">
        <v>4.2001640668612103E-2</v>
      </c>
      <c r="E12" s="19">
        <v>6.3527438867520394E-2</v>
      </c>
      <c r="F12" s="19"/>
      <c r="G12" s="19">
        <v>3.8056480165280203E-2</v>
      </c>
      <c r="H12" s="19">
        <v>5.1126728698617299E-2</v>
      </c>
      <c r="I12" s="19">
        <v>7.0417284722136694E-2</v>
      </c>
      <c r="J12" s="19">
        <v>5.0383876275020598E-2</v>
      </c>
      <c r="K12" s="19">
        <v>3.6290328013162503E-2</v>
      </c>
      <c r="L12" s="19">
        <v>6.21768887875912E-2</v>
      </c>
      <c r="M12" s="19"/>
      <c r="N12" s="19">
        <v>3.83553106376638E-2</v>
      </c>
      <c r="O12" s="19">
        <v>2.31899501804382E-2</v>
      </c>
      <c r="P12" s="19">
        <v>7.7118458312270904E-2</v>
      </c>
      <c r="Q12" s="19">
        <v>5.7232773930092101E-2</v>
      </c>
      <c r="R12" s="19">
        <v>0.109532771227159</v>
      </c>
      <c r="S12" s="19">
        <v>3.9331003414240701E-2</v>
      </c>
      <c r="T12" s="19">
        <v>5.8110519632921402E-2</v>
      </c>
      <c r="U12" s="19">
        <v>0.129199277649091</v>
      </c>
      <c r="V12" s="19">
        <v>2.7565860692200701E-2</v>
      </c>
      <c r="W12" s="19">
        <v>6.0879426165386101E-2</v>
      </c>
      <c r="X12" s="19">
        <v>0.110889161019382</v>
      </c>
      <c r="Y12" s="19">
        <v>0</v>
      </c>
      <c r="Z12" s="19">
        <v>0.10767588545676</v>
      </c>
      <c r="AA12" s="19">
        <v>6.2650315745632998E-2</v>
      </c>
      <c r="AB12" s="19">
        <v>3.88774187737813E-2</v>
      </c>
      <c r="AC12" s="19">
        <v>3.4212718368174903E-2</v>
      </c>
      <c r="AD12" s="19"/>
      <c r="AE12" s="19">
        <v>3.2341569641579498E-2</v>
      </c>
      <c r="AF12" s="19">
        <v>6.2285005654791399E-2</v>
      </c>
    </row>
    <row r="13" spans="2:32" x14ac:dyDescent="0.5">
      <c r="B13" s="16"/>
    </row>
    <row r="14" spans="2:32" x14ac:dyDescent="0.5">
      <c r="B14" t="s">
        <v>58</v>
      </c>
    </row>
    <row r="15" spans="2:32" x14ac:dyDescent="0.5">
      <c r="B15" t="s">
        <v>59</v>
      </c>
    </row>
    <row r="17" spans="2:2" x14ac:dyDescent="0.5">
      <c r="B17"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AF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472</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457</v>
      </c>
      <c r="C9" s="17">
        <v>0.111422494282174</v>
      </c>
      <c r="D9" s="17">
        <v>0.157145547150463</v>
      </c>
      <c r="E9" s="17">
        <v>6.4473707902456906E-2</v>
      </c>
      <c r="F9" s="17"/>
      <c r="G9" s="17">
        <v>0.26224380683427501</v>
      </c>
      <c r="H9" s="17">
        <v>0.20365687714503999</v>
      </c>
      <c r="I9" s="17">
        <v>0.14023402365978199</v>
      </c>
      <c r="J9" s="17">
        <v>9.1033040197162796E-2</v>
      </c>
      <c r="K9" s="17">
        <v>8.2940012728119003E-2</v>
      </c>
      <c r="L9" s="17">
        <v>2.41242376138209E-2</v>
      </c>
      <c r="M9" s="17"/>
      <c r="N9" s="17">
        <v>0.12409506533713301</v>
      </c>
      <c r="O9" s="17">
        <v>0.17515059175153899</v>
      </c>
      <c r="P9" s="17">
        <v>0.14443576323426699</v>
      </c>
      <c r="Q9" s="17">
        <v>9.1963663837540399E-2</v>
      </c>
      <c r="R9" s="17">
        <v>0.107350662983714</v>
      </c>
      <c r="S9" s="17">
        <v>7.4679405151324499E-2</v>
      </c>
      <c r="T9" s="17">
        <v>7.3973087593600703E-2</v>
      </c>
      <c r="U9" s="17">
        <v>0.141642828542967</v>
      </c>
      <c r="V9" s="17">
        <v>7.5331239652552798E-2</v>
      </c>
      <c r="W9" s="17">
        <v>0.113927324422006</v>
      </c>
      <c r="X9" s="17">
        <v>0.116673815538491</v>
      </c>
      <c r="Y9" s="17">
        <v>0.24659945136268899</v>
      </c>
      <c r="Z9" s="17">
        <v>1.8191346602368999E-2</v>
      </c>
      <c r="AA9" s="17">
        <v>7.3764685647408304E-2</v>
      </c>
      <c r="AB9" s="17">
        <v>3.5285079549706798E-2</v>
      </c>
      <c r="AC9" s="17">
        <v>0.10101899475854199</v>
      </c>
      <c r="AD9" s="17"/>
      <c r="AE9" s="17">
        <v>0.154149522707134</v>
      </c>
      <c r="AF9" s="17">
        <v>9.19558859895801E-2</v>
      </c>
    </row>
    <row r="10" spans="2:32" ht="28.7" x14ac:dyDescent="0.5">
      <c r="B10" s="18" t="s">
        <v>458</v>
      </c>
      <c r="C10" s="17">
        <v>0.33975794710988</v>
      </c>
      <c r="D10" s="17">
        <v>0.38200642217268999</v>
      </c>
      <c r="E10" s="17">
        <v>0.30067227838358701</v>
      </c>
      <c r="F10" s="17"/>
      <c r="G10" s="17">
        <v>0.40224578181202397</v>
      </c>
      <c r="H10" s="17">
        <v>0.43084080035448102</v>
      </c>
      <c r="I10" s="17">
        <v>0.35371190041686201</v>
      </c>
      <c r="J10" s="17">
        <v>0.32816690280713101</v>
      </c>
      <c r="K10" s="17">
        <v>0.28521605336078798</v>
      </c>
      <c r="L10" s="17">
        <v>0.30382426041959198</v>
      </c>
      <c r="M10" s="17"/>
      <c r="N10" s="17">
        <v>0.33317371948459801</v>
      </c>
      <c r="O10" s="17">
        <v>0.33537587029392302</v>
      </c>
      <c r="P10" s="17">
        <v>0.41396892846878403</v>
      </c>
      <c r="Q10" s="17">
        <v>0.21677493101908499</v>
      </c>
      <c r="R10" s="17">
        <v>0.30235034030675201</v>
      </c>
      <c r="S10" s="17">
        <v>0.31367674941095602</v>
      </c>
      <c r="T10" s="17">
        <v>0.279074445043755</v>
      </c>
      <c r="U10" s="17">
        <v>0.22743672088022701</v>
      </c>
      <c r="V10" s="17">
        <v>0.36236630877805198</v>
      </c>
      <c r="W10" s="17">
        <v>0.33585471357307101</v>
      </c>
      <c r="X10" s="17">
        <v>0.39705366962099797</v>
      </c>
      <c r="Y10" s="17">
        <v>0.235675829829608</v>
      </c>
      <c r="Z10" s="17">
        <v>0.35331052319143003</v>
      </c>
      <c r="AA10" s="17">
        <v>0.48271512712646603</v>
      </c>
      <c r="AB10" s="17">
        <v>0.39204403827499901</v>
      </c>
      <c r="AC10" s="17">
        <v>0.35939975376213801</v>
      </c>
      <c r="AD10" s="17"/>
      <c r="AE10" s="17">
        <v>0.400140239838019</v>
      </c>
      <c r="AF10" s="17">
        <v>0.31224752844334802</v>
      </c>
    </row>
    <row r="11" spans="2:32" ht="28.7" x14ac:dyDescent="0.5">
      <c r="B11" s="18" t="s">
        <v>459</v>
      </c>
      <c r="C11" s="17">
        <v>0.46380305931272098</v>
      </c>
      <c r="D11" s="17">
        <v>0.398039419468393</v>
      </c>
      <c r="E11" s="17">
        <v>0.52831670699143995</v>
      </c>
      <c r="F11" s="17"/>
      <c r="G11" s="17">
        <v>0.281888271938527</v>
      </c>
      <c r="H11" s="17">
        <v>0.30269608942565002</v>
      </c>
      <c r="I11" s="17">
        <v>0.409868918670027</v>
      </c>
      <c r="J11" s="17">
        <v>0.51739429622160704</v>
      </c>
      <c r="K11" s="17">
        <v>0.54717931103046302</v>
      </c>
      <c r="L11" s="17">
        <v>0.55621476171806505</v>
      </c>
      <c r="M11" s="17"/>
      <c r="N11" s="17">
        <v>0.47094170817111303</v>
      </c>
      <c r="O11" s="17">
        <v>0.43555296099798502</v>
      </c>
      <c r="P11" s="17">
        <v>0.30045868829447098</v>
      </c>
      <c r="Q11" s="17">
        <v>0.57344340310548902</v>
      </c>
      <c r="R11" s="17">
        <v>0.59029899670953401</v>
      </c>
      <c r="S11" s="17">
        <v>0.531880895828164</v>
      </c>
      <c r="T11" s="17">
        <v>0.55388989073294503</v>
      </c>
      <c r="U11" s="17">
        <v>0.50172117292771401</v>
      </c>
      <c r="V11" s="17">
        <v>0.46732501642734903</v>
      </c>
      <c r="W11" s="17">
        <v>0.47101506390839898</v>
      </c>
      <c r="X11" s="17">
        <v>0.39694438997243903</v>
      </c>
      <c r="Y11" s="17">
        <v>0.44873815394953798</v>
      </c>
      <c r="Z11" s="17">
        <v>0.48898204169861698</v>
      </c>
      <c r="AA11" s="17">
        <v>0.38086987148049201</v>
      </c>
      <c r="AB11" s="17">
        <v>0.45363749115784502</v>
      </c>
      <c r="AC11" s="17">
        <v>0.47066607875453798</v>
      </c>
      <c r="AD11" s="17"/>
      <c r="AE11" s="17">
        <v>0.38668076689805397</v>
      </c>
      <c r="AF11" s="17">
        <v>0.49894029006350699</v>
      </c>
    </row>
    <row r="12" spans="2:32" x14ac:dyDescent="0.5">
      <c r="B12" s="18" t="s">
        <v>442</v>
      </c>
      <c r="C12" s="19">
        <v>8.5016499295225104E-2</v>
      </c>
      <c r="D12" s="19">
        <v>6.2808611208454906E-2</v>
      </c>
      <c r="E12" s="19">
        <v>0.106537306722516</v>
      </c>
      <c r="F12" s="19"/>
      <c r="G12" s="19">
        <v>5.3622139415173999E-2</v>
      </c>
      <c r="H12" s="19">
        <v>6.2806233074828494E-2</v>
      </c>
      <c r="I12" s="19">
        <v>9.6185157253329004E-2</v>
      </c>
      <c r="J12" s="19">
        <v>6.3405760774099304E-2</v>
      </c>
      <c r="K12" s="19">
        <v>8.4664622880630494E-2</v>
      </c>
      <c r="L12" s="19">
        <v>0.115836740248522</v>
      </c>
      <c r="M12" s="19"/>
      <c r="N12" s="19">
        <v>7.1789507007156E-2</v>
      </c>
      <c r="O12" s="19">
        <v>5.3920576956553203E-2</v>
      </c>
      <c r="P12" s="19">
        <v>0.14113662000247701</v>
      </c>
      <c r="Q12" s="19">
        <v>0.11781800203788501</v>
      </c>
      <c r="R12" s="19">
        <v>0</v>
      </c>
      <c r="S12" s="19">
        <v>7.97629496095561E-2</v>
      </c>
      <c r="T12" s="19">
        <v>9.3062576629699204E-2</v>
      </c>
      <c r="U12" s="19">
        <v>0.129199277649091</v>
      </c>
      <c r="V12" s="19">
        <v>9.4977435142045902E-2</v>
      </c>
      <c r="W12" s="19">
        <v>7.9202898096523797E-2</v>
      </c>
      <c r="X12" s="19">
        <v>8.9328124868072997E-2</v>
      </c>
      <c r="Y12" s="19">
        <v>6.8986564858163998E-2</v>
      </c>
      <c r="Z12" s="19">
        <v>0.13951608850758401</v>
      </c>
      <c r="AA12" s="19">
        <v>6.2650315745632998E-2</v>
      </c>
      <c r="AB12" s="19">
        <v>0.11903339101745</v>
      </c>
      <c r="AC12" s="19">
        <v>6.8915172724781898E-2</v>
      </c>
      <c r="AD12" s="19"/>
      <c r="AE12" s="19">
        <v>5.9029470556793098E-2</v>
      </c>
      <c r="AF12" s="19">
        <v>9.6856295503564602E-2</v>
      </c>
    </row>
    <row r="13" spans="2:32" x14ac:dyDescent="0.5">
      <c r="B13" s="16"/>
    </row>
    <row r="14" spans="2:32" x14ac:dyDescent="0.5">
      <c r="B14" t="s">
        <v>58</v>
      </c>
    </row>
    <row r="15" spans="2:32" x14ac:dyDescent="0.5">
      <c r="B15" t="s">
        <v>59</v>
      </c>
    </row>
    <row r="17" spans="2:2" x14ac:dyDescent="0.5">
      <c r="B17"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AF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473</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ht="28.7" x14ac:dyDescent="0.5">
      <c r="B9" s="18" t="s">
        <v>457</v>
      </c>
      <c r="C9" s="17">
        <v>0.10615396662760999</v>
      </c>
      <c r="D9" s="17">
        <v>0.139155787952809</v>
      </c>
      <c r="E9" s="17">
        <v>7.13331345960911E-2</v>
      </c>
      <c r="F9" s="17"/>
      <c r="G9" s="17">
        <v>0.243515414665809</v>
      </c>
      <c r="H9" s="17">
        <v>0.15269352898810601</v>
      </c>
      <c r="I9" s="17">
        <v>0.153088390008807</v>
      </c>
      <c r="J9" s="17">
        <v>8.1671586123756301E-2</v>
      </c>
      <c r="K9" s="17">
        <v>7.3131415574064398E-2</v>
      </c>
      <c r="L9" s="17">
        <v>4.5047629994472101E-2</v>
      </c>
      <c r="M9" s="17"/>
      <c r="N9" s="17">
        <v>8.4476931426125196E-2</v>
      </c>
      <c r="O9" s="17">
        <v>0.13663288397879</v>
      </c>
      <c r="P9" s="17">
        <v>0.103647977729418</v>
      </c>
      <c r="Q9" s="17">
        <v>0.12701482453225499</v>
      </c>
      <c r="R9" s="17">
        <v>0.177823808641658</v>
      </c>
      <c r="S9" s="17">
        <v>0.153073636313656</v>
      </c>
      <c r="T9" s="17">
        <v>8.0602185320595696E-2</v>
      </c>
      <c r="U9" s="17">
        <v>0.183094789827113</v>
      </c>
      <c r="V9" s="17">
        <v>9.8104642937807907E-2</v>
      </c>
      <c r="W9" s="17">
        <v>0.106379831072755</v>
      </c>
      <c r="X9" s="17">
        <v>0.19325607651759899</v>
      </c>
      <c r="Y9" s="17">
        <v>0.172268703858588</v>
      </c>
      <c r="Z9" s="17">
        <v>4.1744965392629702E-2</v>
      </c>
      <c r="AA9" s="17">
        <v>6.7390161552146693E-2</v>
      </c>
      <c r="AB9" s="17">
        <v>0</v>
      </c>
      <c r="AC9" s="17">
        <v>0.10586254655595401</v>
      </c>
      <c r="AD9" s="17"/>
      <c r="AE9" s="17">
        <v>0.128567247135631</v>
      </c>
      <c r="AF9" s="17">
        <v>9.5942384678540105E-2</v>
      </c>
    </row>
    <row r="10" spans="2:32" ht="28.7" x14ac:dyDescent="0.5">
      <c r="B10" s="18" t="s">
        <v>458</v>
      </c>
      <c r="C10" s="17">
        <v>0.263355965220399</v>
      </c>
      <c r="D10" s="17">
        <v>0.30889528882640799</v>
      </c>
      <c r="E10" s="17">
        <v>0.22084516600193299</v>
      </c>
      <c r="F10" s="17"/>
      <c r="G10" s="17">
        <v>0.28512053400565301</v>
      </c>
      <c r="H10" s="17">
        <v>0.38531914265259898</v>
      </c>
      <c r="I10" s="17">
        <v>0.288845552325107</v>
      </c>
      <c r="J10" s="17">
        <v>0.22896331877276899</v>
      </c>
      <c r="K10" s="17">
        <v>0.25222169855216497</v>
      </c>
      <c r="L10" s="17">
        <v>0.20111563719440501</v>
      </c>
      <c r="M10" s="17"/>
      <c r="N10" s="17">
        <v>0.26905630649495099</v>
      </c>
      <c r="O10" s="17">
        <v>0.31224433690616699</v>
      </c>
      <c r="P10" s="17">
        <v>0.23656171904006901</v>
      </c>
      <c r="Q10" s="17">
        <v>0.18839519614719399</v>
      </c>
      <c r="R10" s="17">
        <v>0.216883434210873</v>
      </c>
      <c r="S10" s="17">
        <v>0.238110145571474</v>
      </c>
      <c r="T10" s="17">
        <v>0.24850680414350801</v>
      </c>
      <c r="U10" s="17">
        <v>0.31897866739698599</v>
      </c>
      <c r="V10" s="17">
        <v>0.29274653912343701</v>
      </c>
      <c r="W10" s="17">
        <v>0.22935530838092699</v>
      </c>
      <c r="X10" s="17">
        <v>0.16794313089385601</v>
      </c>
      <c r="Y10" s="17">
        <v>0.30716534776303001</v>
      </c>
      <c r="Z10" s="17">
        <v>0.24102011311454</v>
      </c>
      <c r="AA10" s="17">
        <v>0.31602532101500003</v>
      </c>
      <c r="AB10" s="17">
        <v>0.39334052383464102</v>
      </c>
      <c r="AC10" s="17">
        <v>0.25507041483022103</v>
      </c>
      <c r="AD10" s="17"/>
      <c r="AE10" s="17">
        <v>0.29429901656170399</v>
      </c>
      <c r="AF10" s="17">
        <v>0.24925818491497201</v>
      </c>
    </row>
    <row r="11" spans="2:32" ht="28.7" x14ac:dyDescent="0.5">
      <c r="B11" s="18" t="s">
        <v>459</v>
      </c>
      <c r="C11" s="17">
        <v>0.29749879533195001</v>
      </c>
      <c r="D11" s="17">
        <v>0.26506233100235099</v>
      </c>
      <c r="E11" s="17">
        <v>0.32957308316773298</v>
      </c>
      <c r="F11" s="17"/>
      <c r="G11" s="17">
        <v>0.24155713604031401</v>
      </c>
      <c r="H11" s="17">
        <v>0.194711953774233</v>
      </c>
      <c r="I11" s="17">
        <v>0.26823546436671702</v>
      </c>
      <c r="J11" s="17">
        <v>0.39370135465785799</v>
      </c>
      <c r="K11" s="17">
        <v>0.32822600725393403</v>
      </c>
      <c r="L11" s="17">
        <v>0.30989648322757302</v>
      </c>
      <c r="M11" s="17"/>
      <c r="N11" s="17">
        <v>0.35576162296241598</v>
      </c>
      <c r="O11" s="17">
        <v>0.22882868743579199</v>
      </c>
      <c r="P11" s="17">
        <v>0.23526433761895199</v>
      </c>
      <c r="Q11" s="17">
        <v>0.275758904707326</v>
      </c>
      <c r="R11" s="17">
        <v>0.28447162878326898</v>
      </c>
      <c r="S11" s="17">
        <v>0.38660675259125199</v>
      </c>
      <c r="T11" s="17">
        <v>0.28347549902666003</v>
      </c>
      <c r="U11" s="17">
        <v>0.23690358557101601</v>
      </c>
      <c r="V11" s="17">
        <v>0.31915869073014302</v>
      </c>
      <c r="W11" s="17">
        <v>0.33936742095057998</v>
      </c>
      <c r="X11" s="17">
        <v>0.21914549480301601</v>
      </c>
      <c r="Y11" s="17">
        <v>0.15209342642531101</v>
      </c>
      <c r="Z11" s="17">
        <v>0.356735401432067</v>
      </c>
      <c r="AA11" s="17">
        <v>0.33190822654528701</v>
      </c>
      <c r="AB11" s="17">
        <v>0.27491546838173297</v>
      </c>
      <c r="AC11" s="17">
        <v>0.230188437546648</v>
      </c>
      <c r="AD11" s="17"/>
      <c r="AE11" s="17">
        <v>0.28195444797253499</v>
      </c>
      <c r="AF11" s="17">
        <v>0.304580863342862</v>
      </c>
    </row>
    <row r="12" spans="2:32" x14ac:dyDescent="0.5">
      <c r="B12" s="18" t="s">
        <v>442</v>
      </c>
      <c r="C12" s="19">
        <v>0.33299127282004098</v>
      </c>
      <c r="D12" s="19">
        <v>0.28688659221843099</v>
      </c>
      <c r="E12" s="19">
        <v>0.378248616234243</v>
      </c>
      <c r="F12" s="19"/>
      <c r="G12" s="19">
        <v>0.229806915288224</v>
      </c>
      <c r="H12" s="19">
        <v>0.26727537458506201</v>
      </c>
      <c r="I12" s="19">
        <v>0.289830593299369</v>
      </c>
      <c r="J12" s="19">
        <v>0.295663740445616</v>
      </c>
      <c r="K12" s="19">
        <v>0.346420878619836</v>
      </c>
      <c r="L12" s="19">
        <v>0.44394024958355</v>
      </c>
      <c r="M12" s="19"/>
      <c r="N12" s="19">
        <v>0.29070513911650803</v>
      </c>
      <c r="O12" s="19">
        <v>0.32229409167924999</v>
      </c>
      <c r="P12" s="19">
        <v>0.42452596561156097</v>
      </c>
      <c r="Q12" s="19">
        <v>0.40883107461322499</v>
      </c>
      <c r="R12" s="19">
        <v>0.32082112836420101</v>
      </c>
      <c r="S12" s="19">
        <v>0.222209465523618</v>
      </c>
      <c r="T12" s="19">
        <v>0.38741551150923598</v>
      </c>
      <c r="U12" s="19">
        <v>0.261022957204884</v>
      </c>
      <c r="V12" s="19">
        <v>0.289990127208612</v>
      </c>
      <c r="W12" s="19">
        <v>0.32489743959573802</v>
      </c>
      <c r="X12" s="19">
        <v>0.41965529778552901</v>
      </c>
      <c r="Y12" s="19">
        <v>0.36847252195307101</v>
      </c>
      <c r="Z12" s="19">
        <v>0.36049952006076402</v>
      </c>
      <c r="AA12" s="19">
        <v>0.28467629088756702</v>
      </c>
      <c r="AB12" s="19">
        <v>0.331744007783626</v>
      </c>
      <c r="AC12" s="19">
        <v>0.408878601067176</v>
      </c>
      <c r="AD12" s="19"/>
      <c r="AE12" s="19">
        <v>0.29517928833013002</v>
      </c>
      <c r="AF12" s="19">
        <v>0.35021856706362497</v>
      </c>
    </row>
    <row r="13" spans="2:32" x14ac:dyDescent="0.5">
      <c r="B13" s="16"/>
    </row>
    <row r="14" spans="2:32" x14ac:dyDescent="0.5">
      <c r="B14" t="s">
        <v>58</v>
      </c>
    </row>
    <row r="15" spans="2:32" x14ac:dyDescent="0.5">
      <c r="B15" t="s">
        <v>59</v>
      </c>
    </row>
    <row r="17" spans="2:2" x14ac:dyDescent="0.5">
      <c r="B17"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AF2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486</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474</v>
      </c>
      <c r="C9" s="17">
        <v>0.45966941359045999</v>
      </c>
      <c r="D9" s="17">
        <v>0.52413244364049505</v>
      </c>
      <c r="E9" s="17">
        <v>0.39611453482355602</v>
      </c>
      <c r="F9" s="17"/>
      <c r="G9" s="17">
        <v>0.57247146995008802</v>
      </c>
      <c r="H9" s="17">
        <v>0.52578866809646296</v>
      </c>
      <c r="I9" s="17">
        <v>0.48886999977509199</v>
      </c>
      <c r="J9" s="17">
        <v>0.476790205560711</v>
      </c>
      <c r="K9" s="17">
        <v>0.43986008755911998</v>
      </c>
      <c r="L9" s="17">
        <v>0.37028878081144101</v>
      </c>
      <c r="M9" s="17"/>
      <c r="N9" s="17">
        <v>0.52979561739524905</v>
      </c>
      <c r="O9" s="17">
        <v>0.49121328474199599</v>
      </c>
      <c r="P9" s="17">
        <v>0.37898928102322499</v>
      </c>
      <c r="Q9" s="17">
        <v>0.38410505639868803</v>
      </c>
      <c r="R9" s="17">
        <v>0.378418563038527</v>
      </c>
      <c r="S9" s="17">
        <v>0.618728020312452</v>
      </c>
      <c r="T9" s="17">
        <v>0.38835981015325899</v>
      </c>
      <c r="U9" s="17">
        <v>0.36869283200703901</v>
      </c>
      <c r="V9" s="17">
        <v>0.55501126269538503</v>
      </c>
      <c r="W9" s="17">
        <v>0.43434293479966202</v>
      </c>
      <c r="X9" s="17">
        <v>0.42691657690595802</v>
      </c>
      <c r="Y9" s="17">
        <v>0.70596162609313795</v>
      </c>
      <c r="Z9" s="17">
        <v>0.23133615249337899</v>
      </c>
      <c r="AA9" s="17">
        <v>0.419967481864985</v>
      </c>
      <c r="AB9" s="17">
        <v>0.50385704724943803</v>
      </c>
      <c r="AC9" s="17">
        <v>0.51282483396582401</v>
      </c>
      <c r="AD9" s="17"/>
      <c r="AE9" s="17">
        <v>0.51932830970149002</v>
      </c>
      <c r="AF9" s="17">
        <v>0.43248857737102397</v>
      </c>
    </row>
    <row r="10" spans="2:32" x14ac:dyDescent="0.5">
      <c r="B10" s="18" t="s">
        <v>475</v>
      </c>
      <c r="C10" s="17">
        <v>0.45306896249119</v>
      </c>
      <c r="D10" s="17">
        <v>0.43262409419846998</v>
      </c>
      <c r="E10" s="17">
        <v>0.470567849439605</v>
      </c>
      <c r="F10" s="17"/>
      <c r="G10" s="17">
        <v>0.662146332966706</v>
      </c>
      <c r="H10" s="17">
        <v>0.42723005583321899</v>
      </c>
      <c r="I10" s="17">
        <v>0.47800001446701401</v>
      </c>
      <c r="J10" s="17">
        <v>0.38777742944893201</v>
      </c>
      <c r="K10" s="17">
        <v>0.44679401414965603</v>
      </c>
      <c r="L10" s="17">
        <v>0.42882135176894598</v>
      </c>
      <c r="M10" s="17"/>
      <c r="N10" s="17">
        <v>0.47304463324599699</v>
      </c>
      <c r="O10" s="17">
        <v>0.44738244458611398</v>
      </c>
      <c r="P10" s="17">
        <v>0.371029189999868</v>
      </c>
      <c r="Q10" s="17">
        <v>0.38697038259567701</v>
      </c>
      <c r="R10" s="17">
        <v>0.59316765156919304</v>
      </c>
      <c r="S10" s="17">
        <v>0.39746242223387102</v>
      </c>
      <c r="T10" s="17">
        <v>0.45168530741528601</v>
      </c>
      <c r="U10" s="17">
        <v>0.42926857490235798</v>
      </c>
      <c r="V10" s="17">
        <v>0.51353630081048796</v>
      </c>
      <c r="W10" s="17">
        <v>0.45366974199921301</v>
      </c>
      <c r="X10" s="17">
        <v>0.45386977835179299</v>
      </c>
      <c r="Y10" s="17">
        <v>0.32205728277749102</v>
      </c>
      <c r="Z10" s="17">
        <v>0.47185346389301502</v>
      </c>
      <c r="AA10" s="17">
        <v>0.42892162525335198</v>
      </c>
      <c r="AB10" s="17">
        <v>0.37219061901193001</v>
      </c>
      <c r="AC10" s="17">
        <v>0.55334302611475505</v>
      </c>
      <c r="AD10" s="17"/>
      <c r="AE10" s="17">
        <v>0.49791602197574902</v>
      </c>
      <c r="AF10" s="17">
        <v>0.43263645940724998</v>
      </c>
    </row>
    <row r="11" spans="2:32" ht="28.7" x14ac:dyDescent="0.5">
      <c r="B11" s="18" t="s">
        <v>476</v>
      </c>
      <c r="C11" s="17">
        <v>0.40319883926896899</v>
      </c>
      <c r="D11" s="17">
        <v>0.435000511993202</v>
      </c>
      <c r="E11" s="17">
        <v>0.37062319087505802</v>
      </c>
      <c r="F11" s="17"/>
      <c r="G11" s="17">
        <v>0.51062646583681204</v>
      </c>
      <c r="H11" s="17">
        <v>0.48629222980831099</v>
      </c>
      <c r="I11" s="17">
        <v>0.39593677789110099</v>
      </c>
      <c r="J11" s="17">
        <v>0.38841342751835101</v>
      </c>
      <c r="K11" s="17">
        <v>0.37731821530374698</v>
      </c>
      <c r="L11" s="17">
        <v>0.35081031741346003</v>
      </c>
      <c r="M11" s="17"/>
      <c r="N11" s="17">
        <v>0.386947947266085</v>
      </c>
      <c r="O11" s="17">
        <v>0.40779043433418799</v>
      </c>
      <c r="P11" s="17">
        <v>0.44888869603664699</v>
      </c>
      <c r="Q11" s="17">
        <v>0.359926675965272</v>
      </c>
      <c r="R11" s="17">
        <v>0.29586807436554402</v>
      </c>
      <c r="S11" s="17">
        <v>0.43525938642071899</v>
      </c>
      <c r="T11" s="17">
        <v>0.339382522209287</v>
      </c>
      <c r="U11" s="17">
        <v>0.244268994928</v>
      </c>
      <c r="V11" s="17">
        <v>0.45458003946560199</v>
      </c>
      <c r="W11" s="17">
        <v>0.42069434609477802</v>
      </c>
      <c r="X11" s="17">
        <v>0.43632779478203598</v>
      </c>
      <c r="Y11" s="17">
        <v>0.24070308448057801</v>
      </c>
      <c r="Z11" s="17">
        <v>0.32061434335266797</v>
      </c>
      <c r="AA11" s="17">
        <v>0.35901901838013101</v>
      </c>
      <c r="AB11" s="17">
        <v>0.41926464141007502</v>
      </c>
      <c r="AC11" s="17">
        <v>0.59588614787549299</v>
      </c>
      <c r="AD11" s="17"/>
      <c r="AE11" s="17">
        <v>0.44964783705758898</v>
      </c>
      <c r="AF11" s="17">
        <v>0.38203648656469202</v>
      </c>
    </row>
    <row r="12" spans="2:32" x14ac:dyDescent="0.5">
      <c r="B12" s="18" t="s">
        <v>477</v>
      </c>
      <c r="C12" s="17">
        <v>0.32047099761815701</v>
      </c>
      <c r="D12" s="17">
        <v>0.36611606740789299</v>
      </c>
      <c r="E12" s="17">
        <v>0.27437022737230499</v>
      </c>
      <c r="F12" s="17"/>
      <c r="G12" s="17">
        <v>0.55625299687336305</v>
      </c>
      <c r="H12" s="17">
        <v>0.39971745729164398</v>
      </c>
      <c r="I12" s="17">
        <v>0.329041471557663</v>
      </c>
      <c r="J12" s="17">
        <v>0.34107194136187502</v>
      </c>
      <c r="K12" s="17">
        <v>0.24626440095152999</v>
      </c>
      <c r="L12" s="17">
        <v>0.229422449615826</v>
      </c>
      <c r="M12" s="17"/>
      <c r="N12" s="17">
        <v>0.30451625824863998</v>
      </c>
      <c r="O12" s="17">
        <v>0.33134445249012301</v>
      </c>
      <c r="P12" s="17">
        <v>0.28403682456958301</v>
      </c>
      <c r="Q12" s="17">
        <v>0.452914099381097</v>
      </c>
      <c r="R12" s="17">
        <v>0.30016823206330701</v>
      </c>
      <c r="S12" s="17">
        <v>0.31377090252039003</v>
      </c>
      <c r="T12" s="17">
        <v>0.26360707635136099</v>
      </c>
      <c r="U12" s="17">
        <v>0.18352747009896</v>
      </c>
      <c r="V12" s="17">
        <v>0.34020780010959001</v>
      </c>
      <c r="W12" s="17">
        <v>0.34630719474225002</v>
      </c>
      <c r="X12" s="17">
        <v>0.230331069707298</v>
      </c>
      <c r="Y12" s="17">
        <v>0.32661798234056799</v>
      </c>
      <c r="Z12" s="17">
        <v>0.28817821295657697</v>
      </c>
      <c r="AA12" s="17">
        <v>0.30169578434905198</v>
      </c>
      <c r="AB12" s="17">
        <v>0.32094767470242203</v>
      </c>
      <c r="AC12" s="17">
        <v>0.48227906959324301</v>
      </c>
      <c r="AD12" s="17"/>
      <c r="AE12" s="17">
        <v>0.36429987612695702</v>
      </c>
      <c r="AF12" s="17">
        <v>0.30050238193656398</v>
      </c>
    </row>
    <row r="13" spans="2:32" ht="28.7" x14ac:dyDescent="0.5">
      <c r="B13" s="18" t="s">
        <v>478</v>
      </c>
      <c r="C13" s="17">
        <v>0.249420126424762</v>
      </c>
      <c r="D13" s="17">
        <v>0.29699429371920999</v>
      </c>
      <c r="E13" s="17">
        <v>0.20297899022951699</v>
      </c>
      <c r="F13" s="17"/>
      <c r="G13" s="17">
        <v>0.226114228090291</v>
      </c>
      <c r="H13" s="17">
        <v>0.25738352057553299</v>
      </c>
      <c r="I13" s="17">
        <v>0.248155021721464</v>
      </c>
      <c r="J13" s="17">
        <v>0.234469946416728</v>
      </c>
      <c r="K13" s="17">
        <v>0.26222515911640498</v>
      </c>
      <c r="L13" s="17">
        <v>0.25393187681099699</v>
      </c>
      <c r="M13" s="17"/>
      <c r="N13" s="17">
        <v>0.31310571738606602</v>
      </c>
      <c r="O13" s="17">
        <v>0.307931720170117</v>
      </c>
      <c r="P13" s="17">
        <v>0.30225600532503799</v>
      </c>
      <c r="Q13" s="17">
        <v>0.29982535465301702</v>
      </c>
      <c r="R13" s="17">
        <v>0.27957939455154002</v>
      </c>
      <c r="S13" s="17">
        <v>0.231476169252535</v>
      </c>
      <c r="T13" s="17">
        <v>0.22894235409049099</v>
      </c>
      <c r="U13" s="17">
        <v>0.15015356650028799</v>
      </c>
      <c r="V13" s="17">
        <v>0.20586458664549601</v>
      </c>
      <c r="W13" s="17">
        <v>0.223120307338525</v>
      </c>
      <c r="X13" s="17">
        <v>0.142397233836525</v>
      </c>
      <c r="Y13" s="17">
        <v>0.15512091678745801</v>
      </c>
      <c r="Z13" s="17">
        <v>0.13954181070306601</v>
      </c>
      <c r="AA13" s="17">
        <v>0.208901798682877</v>
      </c>
      <c r="AB13" s="17">
        <v>0.25783443139683798</v>
      </c>
      <c r="AC13" s="17">
        <v>0.41675315700424698</v>
      </c>
      <c r="AD13" s="17"/>
      <c r="AE13" s="17">
        <v>0.30749474839065999</v>
      </c>
      <c r="AF13" s="17">
        <v>0.22296109196285999</v>
      </c>
    </row>
    <row r="14" spans="2:32" x14ac:dyDescent="0.5">
      <c r="B14" s="18" t="s">
        <v>479</v>
      </c>
      <c r="C14" s="17">
        <v>0.24328956030632101</v>
      </c>
      <c r="D14" s="17">
        <v>0.29273944663565299</v>
      </c>
      <c r="E14" s="17">
        <v>0.19326998947320001</v>
      </c>
      <c r="F14" s="17"/>
      <c r="G14" s="17">
        <v>0.35384186784725502</v>
      </c>
      <c r="H14" s="17">
        <v>0.352489105522236</v>
      </c>
      <c r="I14" s="17">
        <v>0.22660550559329801</v>
      </c>
      <c r="J14" s="17">
        <v>0.22083139251868</v>
      </c>
      <c r="K14" s="17">
        <v>0.25376565458741301</v>
      </c>
      <c r="L14" s="17">
        <v>0.159795282660849</v>
      </c>
      <c r="M14" s="17"/>
      <c r="N14" s="17">
        <v>0.28133581951662601</v>
      </c>
      <c r="O14" s="17">
        <v>0.25972809636495098</v>
      </c>
      <c r="P14" s="17">
        <v>0.27660175386514302</v>
      </c>
      <c r="Q14" s="17">
        <v>0.42093685819904603</v>
      </c>
      <c r="R14" s="17">
        <v>0.29586807436554402</v>
      </c>
      <c r="S14" s="17">
        <v>0.27895687302628103</v>
      </c>
      <c r="T14" s="17">
        <v>0.15625533813826001</v>
      </c>
      <c r="U14" s="17">
        <v>0.37562460588930902</v>
      </c>
      <c r="V14" s="17">
        <v>0.25159875739797699</v>
      </c>
      <c r="W14" s="17">
        <v>0.20885007015457299</v>
      </c>
      <c r="X14" s="17">
        <v>0.25231792940612102</v>
      </c>
      <c r="Y14" s="17">
        <v>0.15512091678745801</v>
      </c>
      <c r="Z14" s="17">
        <v>0.21200947424501401</v>
      </c>
      <c r="AA14" s="17">
        <v>0.140622415677223</v>
      </c>
      <c r="AB14" s="17">
        <v>0.18785410323990401</v>
      </c>
      <c r="AC14" s="17">
        <v>0.31266790362277302</v>
      </c>
      <c r="AD14" s="17"/>
      <c r="AE14" s="17">
        <v>0.26545885343428399</v>
      </c>
      <c r="AF14" s="17">
        <v>0.23318914000202401</v>
      </c>
    </row>
    <row r="15" spans="2:32" x14ac:dyDescent="0.5">
      <c r="B15" s="18" t="s">
        <v>480</v>
      </c>
      <c r="C15" s="17">
        <v>0.216986191407292</v>
      </c>
      <c r="D15" s="17">
        <v>0.27043231154228897</v>
      </c>
      <c r="E15" s="17">
        <v>0.16305330258074799</v>
      </c>
      <c r="F15" s="17"/>
      <c r="G15" s="17">
        <v>0.363807068672719</v>
      </c>
      <c r="H15" s="17">
        <v>0.27957584344079001</v>
      </c>
      <c r="I15" s="17">
        <v>0.25754771127314802</v>
      </c>
      <c r="J15" s="17">
        <v>0.24151087992376699</v>
      </c>
      <c r="K15" s="17">
        <v>0.16882296046172299</v>
      </c>
      <c r="L15" s="17">
        <v>0.12678619698466101</v>
      </c>
      <c r="M15" s="17"/>
      <c r="N15" s="17">
        <v>0.25529532503441998</v>
      </c>
      <c r="O15" s="17">
        <v>0.227292703406761</v>
      </c>
      <c r="P15" s="17">
        <v>0.28520902028241302</v>
      </c>
      <c r="Q15" s="17">
        <v>0.25713780512949302</v>
      </c>
      <c r="R15" s="17">
        <v>0.209106248893596</v>
      </c>
      <c r="S15" s="17">
        <v>0.260523547161921</v>
      </c>
      <c r="T15" s="17">
        <v>0.15662465555197</v>
      </c>
      <c r="U15" s="17">
        <v>0.18843633841313101</v>
      </c>
      <c r="V15" s="17">
        <v>0.21080918772863699</v>
      </c>
      <c r="W15" s="17">
        <v>0.204747923407608</v>
      </c>
      <c r="X15" s="17">
        <v>0.122486304913776</v>
      </c>
      <c r="Y15" s="17">
        <v>0.32541336251292702</v>
      </c>
      <c r="Z15" s="17">
        <v>0.155971916128055</v>
      </c>
      <c r="AA15" s="17">
        <v>0.1008258784249</v>
      </c>
      <c r="AB15" s="17">
        <v>0.35574171728405701</v>
      </c>
      <c r="AC15" s="17">
        <v>0.25489868095290302</v>
      </c>
      <c r="AD15" s="17"/>
      <c r="AE15" s="17">
        <v>0.307474285355887</v>
      </c>
      <c r="AF15" s="17">
        <v>0.175759447002764</v>
      </c>
    </row>
    <row r="16" spans="2:32" ht="28.7" x14ac:dyDescent="0.5">
      <c r="B16" s="18" t="s">
        <v>481</v>
      </c>
      <c r="C16" s="17">
        <v>0.16713260962014201</v>
      </c>
      <c r="D16" s="17">
        <v>0.22523730364811101</v>
      </c>
      <c r="E16" s="17">
        <v>0.10856679329663201</v>
      </c>
      <c r="F16" s="17"/>
      <c r="G16" s="17">
        <v>0.26934003851238703</v>
      </c>
      <c r="H16" s="17">
        <v>0.240793869730174</v>
      </c>
      <c r="I16" s="17">
        <v>0.25958110798426098</v>
      </c>
      <c r="J16" s="17">
        <v>0.178219810748002</v>
      </c>
      <c r="K16" s="17">
        <v>0.108181301048543</v>
      </c>
      <c r="L16" s="17">
        <v>7.2220292711546397E-2</v>
      </c>
      <c r="M16" s="17"/>
      <c r="N16" s="17">
        <v>0.18861964844168</v>
      </c>
      <c r="O16" s="17">
        <v>0.15696068306580699</v>
      </c>
      <c r="P16" s="17">
        <v>9.8022422496734193E-2</v>
      </c>
      <c r="Q16" s="17">
        <v>0.31819637775871601</v>
      </c>
      <c r="R16" s="17">
        <v>0.386930057535254</v>
      </c>
      <c r="S16" s="17">
        <v>0.27238702545168803</v>
      </c>
      <c r="T16" s="17">
        <v>8.4522057340962797E-2</v>
      </c>
      <c r="U16" s="17">
        <v>0.132628034945353</v>
      </c>
      <c r="V16" s="17">
        <v>0.18440741988475001</v>
      </c>
      <c r="W16" s="17">
        <v>0.188129954392212</v>
      </c>
      <c r="X16" s="17">
        <v>9.7198879274443498E-2</v>
      </c>
      <c r="Y16" s="17">
        <v>0.41384090057030798</v>
      </c>
      <c r="Z16" s="17">
        <v>0.110602597393583</v>
      </c>
      <c r="AA16" s="17">
        <v>9.8120009983576298E-2</v>
      </c>
      <c r="AB16" s="17">
        <v>3.9259850444216898E-2</v>
      </c>
      <c r="AC16" s="17">
        <v>0.29844107578263701</v>
      </c>
      <c r="AD16" s="17"/>
      <c r="AE16" s="17">
        <v>0.21450367792868799</v>
      </c>
      <c r="AF16" s="17">
        <v>0.14555015782891201</v>
      </c>
    </row>
    <row r="17" spans="2:32" ht="28.7" x14ac:dyDescent="0.5">
      <c r="B17" s="18" t="s">
        <v>482</v>
      </c>
      <c r="C17" s="17">
        <v>0.156316465180489</v>
      </c>
      <c r="D17" s="17">
        <v>0.226144850331231</v>
      </c>
      <c r="E17" s="17">
        <v>8.6515722850493207E-2</v>
      </c>
      <c r="F17" s="17"/>
      <c r="G17" s="17">
        <v>0.36981176484988898</v>
      </c>
      <c r="H17" s="17">
        <v>0.24605876567301499</v>
      </c>
      <c r="I17" s="17">
        <v>0.21002117517232799</v>
      </c>
      <c r="J17" s="17">
        <v>0.14930452245464601</v>
      </c>
      <c r="K17" s="17">
        <v>9.0114471941132299E-2</v>
      </c>
      <c r="L17" s="17">
        <v>5.3052378553565802E-2</v>
      </c>
      <c r="M17" s="17"/>
      <c r="N17" s="17">
        <v>0.15883825395648499</v>
      </c>
      <c r="O17" s="17">
        <v>0.17227325878389399</v>
      </c>
      <c r="P17" s="17">
        <v>8.5597633429202097E-2</v>
      </c>
      <c r="Q17" s="17">
        <v>0.196092512319164</v>
      </c>
      <c r="R17" s="17">
        <v>0.30794541738058301</v>
      </c>
      <c r="S17" s="17">
        <v>0.114720623975718</v>
      </c>
      <c r="T17" s="17">
        <v>9.5585910931661799E-2</v>
      </c>
      <c r="U17" s="17">
        <v>4.3985614749351497E-2</v>
      </c>
      <c r="V17" s="17">
        <v>0.20857518946762299</v>
      </c>
      <c r="W17" s="17">
        <v>0.16917503948728299</v>
      </c>
      <c r="X17" s="17">
        <v>0.14037085743520999</v>
      </c>
      <c r="Y17" s="17">
        <v>0.31806132234682699</v>
      </c>
      <c r="Z17" s="17">
        <v>0.123075319759965</v>
      </c>
      <c r="AA17" s="17">
        <v>0.25386542089986902</v>
      </c>
      <c r="AB17" s="17">
        <v>3.51123666898982E-2</v>
      </c>
      <c r="AC17" s="17">
        <v>0.15209067342910201</v>
      </c>
      <c r="AD17" s="17"/>
      <c r="AE17" s="17">
        <v>0.22488980787374999</v>
      </c>
      <c r="AF17" s="17">
        <v>0.125074170765656</v>
      </c>
    </row>
    <row r="18" spans="2:32" ht="28.7" x14ac:dyDescent="0.5">
      <c r="B18" s="18" t="s">
        <v>483</v>
      </c>
      <c r="C18" s="17">
        <v>0.154163632820325</v>
      </c>
      <c r="D18" s="17">
        <v>0.18983311865392899</v>
      </c>
      <c r="E18" s="17">
        <v>0.11873774476493</v>
      </c>
      <c r="F18" s="17"/>
      <c r="G18" s="17">
        <v>0.178496622735132</v>
      </c>
      <c r="H18" s="17">
        <v>0.23830187623068599</v>
      </c>
      <c r="I18" s="17">
        <v>0.182564721844126</v>
      </c>
      <c r="J18" s="17">
        <v>0.20178663027056801</v>
      </c>
      <c r="K18" s="17">
        <v>0.13577092178982</v>
      </c>
      <c r="L18" s="17">
        <v>6.4522865336873195E-2</v>
      </c>
      <c r="M18" s="17"/>
      <c r="N18" s="17">
        <v>0.22588887010779901</v>
      </c>
      <c r="O18" s="17">
        <v>0.16117881261995101</v>
      </c>
      <c r="P18" s="17">
        <v>0.1417730324616</v>
      </c>
      <c r="Q18" s="17">
        <v>0.32318547927393099</v>
      </c>
      <c r="R18" s="17">
        <v>0</v>
      </c>
      <c r="S18" s="17">
        <v>0.15637227671057</v>
      </c>
      <c r="T18" s="17">
        <v>5.7651925809462101E-2</v>
      </c>
      <c r="U18" s="17">
        <v>0.101433701765683</v>
      </c>
      <c r="V18" s="17">
        <v>0.104421070881811</v>
      </c>
      <c r="W18" s="17">
        <v>0.173062858588136</v>
      </c>
      <c r="X18" s="17">
        <v>0.15637537739393201</v>
      </c>
      <c r="Y18" s="17">
        <v>8.6134351929294001E-2</v>
      </c>
      <c r="Z18" s="17">
        <v>7.7477790132694901E-2</v>
      </c>
      <c r="AA18" s="17">
        <v>9.9080326401007696E-2</v>
      </c>
      <c r="AB18" s="17">
        <v>7.0715024506679505E-2</v>
      </c>
      <c r="AC18" s="17">
        <v>0.29968079609487902</v>
      </c>
      <c r="AD18" s="17"/>
      <c r="AE18" s="17">
        <v>0.20041293566319601</v>
      </c>
      <c r="AF18" s="17">
        <v>0.13309226194722701</v>
      </c>
    </row>
    <row r="19" spans="2:32" x14ac:dyDescent="0.5">
      <c r="B19" s="18" t="s">
        <v>484</v>
      </c>
      <c r="C19" s="17">
        <v>0.142705221666445</v>
      </c>
      <c r="D19" s="17">
        <v>0.195188960425661</v>
      </c>
      <c r="E19" s="17">
        <v>8.9416441903724303E-2</v>
      </c>
      <c r="F19" s="17"/>
      <c r="G19" s="17">
        <v>0.170282329338074</v>
      </c>
      <c r="H19" s="17">
        <v>0.19817145464906</v>
      </c>
      <c r="I19" s="17">
        <v>0.223315736686658</v>
      </c>
      <c r="J19" s="17">
        <v>0.12899489658611199</v>
      </c>
      <c r="K19" s="17">
        <v>0.13038442009703399</v>
      </c>
      <c r="L19" s="17">
        <v>7.3250080040080504E-2</v>
      </c>
      <c r="M19" s="17"/>
      <c r="N19" s="17">
        <v>0.15458131844553699</v>
      </c>
      <c r="O19" s="17">
        <v>0.16185439498661899</v>
      </c>
      <c r="P19" s="17">
        <v>0.138377490731073</v>
      </c>
      <c r="Q19" s="17">
        <v>0.18138975646382099</v>
      </c>
      <c r="R19" s="17">
        <v>0.386930057535254</v>
      </c>
      <c r="S19" s="17">
        <v>0.149851920898596</v>
      </c>
      <c r="T19" s="17">
        <v>9.5308172356643697E-2</v>
      </c>
      <c r="U19" s="17">
        <v>4.4418295021197998E-2</v>
      </c>
      <c r="V19" s="17">
        <v>0.11351440173921901</v>
      </c>
      <c r="W19" s="17">
        <v>0.15940071710915699</v>
      </c>
      <c r="X19" s="17">
        <v>0.113969127474798</v>
      </c>
      <c r="Y19" s="17">
        <v>0.247688017663135</v>
      </c>
      <c r="Z19" s="17">
        <v>9.2071165935805402E-2</v>
      </c>
      <c r="AA19" s="17">
        <v>0.13258964692917</v>
      </c>
      <c r="AB19" s="17">
        <v>0</v>
      </c>
      <c r="AC19" s="17">
        <v>0.32913611056814501</v>
      </c>
      <c r="AD19" s="17"/>
      <c r="AE19" s="17">
        <v>0.20793073465403999</v>
      </c>
      <c r="AF19" s="17">
        <v>0.11298821211023399</v>
      </c>
    </row>
    <row r="20" spans="2:32" x14ac:dyDescent="0.5">
      <c r="B20" s="18" t="s">
        <v>485</v>
      </c>
      <c r="C20" s="17">
        <v>0.12630615063437201</v>
      </c>
      <c r="D20" s="17">
        <v>0.16034249952305199</v>
      </c>
      <c r="E20" s="17">
        <v>9.0572022570861305E-2</v>
      </c>
      <c r="F20" s="17"/>
      <c r="G20" s="17">
        <v>0.193227563597308</v>
      </c>
      <c r="H20" s="17">
        <v>0.21786859352461599</v>
      </c>
      <c r="I20" s="17">
        <v>0.19915197108049601</v>
      </c>
      <c r="J20" s="17">
        <v>8.4707925076112203E-2</v>
      </c>
      <c r="K20" s="17">
        <v>8.5986263812163302E-2</v>
      </c>
      <c r="L20" s="17">
        <v>6.43084774571345E-2</v>
      </c>
      <c r="M20" s="17"/>
      <c r="N20" s="17">
        <v>9.2662543723354501E-2</v>
      </c>
      <c r="O20" s="17">
        <v>0.119837765858669</v>
      </c>
      <c r="P20" s="17">
        <v>0.105586935935134</v>
      </c>
      <c r="Q20" s="17">
        <v>0.22100143057902599</v>
      </c>
      <c r="R20" s="17">
        <v>0.28517447162537202</v>
      </c>
      <c r="S20" s="17">
        <v>7.5953970489114495E-2</v>
      </c>
      <c r="T20" s="17">
        <v>0.16132681835493201</v>
      </c>
      <c r="U20" s="17">
        <v>4.4418295021197998E-2</v>
      </c>
      <c r="V20" s="17">
        <v>0.159275539402642</v>
      </c>
      <c r="W20" s="17">
        <v>0.14750445264070799</v>
      </c>
      <c r="X20" s="17">
        <v>0.12356171806176</v>
      </c>
      <c r="Y20" s="17">
        <v>0.247688017663135</v>
      </c>
      <c r="Z20" s="17">
        <v>3.5097958132656197E-2</v>
      </c>
      <c r="AA20" s="17">
        <v>8.0570659349053497E-2</v>
      </c>
      <c r="AB20" s="17">
        <v>3.2009225988168501E-2</v>
      </c>
      <c r="AC20" s="17">
        <v>0.21214149054380499</v>
      </c>
      <c r="AD20" s="17"/>
      <c r="AE20" s="17">
        <v>0.175033986822662</v>
      </c>
      <c r="AF20" s="17">
        <v>0.10410554986736301</v>
      </c>
    </row>
    <row r="21" spans="2:32" x14ac:dyDescent="0.5">
      <c r="B21" s="18" t="s">
        <v>55</v>
      </c>
      <c r="C21" s="19">
        <v>0.19605784769885901</v>
      </c>
      <c r="D21" s="19">
        <v>0.15301743683865701</v>
      </c>
      <c r="E21" s="19">
        <v>0.23788243286365801</v>
      </c>
      <c r="F21" s="19"/>
      <c r="G21" s="19">
        <v>3.3164321622883602E-2</v>
      </c>
      <c r="H21" s="19">
        <v>6.7164660790254793E-2</v>
      </c>
      <c r="I21" s="19">
        <v>0.159280938688274</v>
      </c>
      <c r="J21" s="19">
        <v>0.24796123320619401</v>
      </c>
      <c r="K21" s="19">
        <v>0.23398579769677499</v>
      </c>
      <c r="L21" s="19">
        <v>0.28653825099906199</v>
      </c>
      <c r="M21" s="19"/>
      <c r="N21" s="19">
        <v>0.19509123777027401</v>
      </c>
      <c r="O21" s="19">
        <v>0.146052344982428</v>
      </c>
      <c r="P21" s="19">
        <v>0.19608584348399599</v>
      </c>
      <c r="Q21" s="19">
        <v>0.27747328554587503</v>
      </c>
      <c r="R21" s="19">
        <v>0.31577036526109697</v>
      </c>
      <c r="S21" s="19">
        <v>0.22340456141412701</v>
      </c>
      <c r="T21" s="19">
        <v>0.219316742326535</v>
      </c>
      <c r="U21" s="19">
        <v>0.22240611306385999</v>
      </c>
      <c r="V21" s="19">
        <v>0.19179506841765301</v>
      </c>
      <c r="W21" s="19">
        <v>0.21346984665115901</v>
      </c>
      <c r="X21" s="19">
        <v>0.21369141764452901</v>
      </c>
      <c r="Y21" s="19">
        <v>0.14503327807081901</v>
      </c>
      <c r="Z21" s="19">
        <v>0.201577377836369</v>
      </c>
      <c r="AA21" s="19">
        <v>0.120329260272222</v>
      </c>
      <c r="AB21" s="19">
        <v>0.24206214802194401</v>
      </c>
      <c r="AC21" s="19">
        <v>0.12874876195283</v>
      </c>
      <c r="AD21" s="19"/>
      <c r="AE21" s="19">
        <v>0.13342556950732901</v>
      </c>
      <c r="AF21" s="19">
        <v>0.22459336891275899</v>
      </c>
    </row>
    <row r="22" spans="2:32" x14ac:dyDescent="0.5">
      <c r="B22" s="16"/>
    </row>
    <row r="23" spans="2:32" x14ac:dyDescent="0.5">
      <c r="B23" t="s">
        <v>58</v>
      </c>
    </row>
    <row r="24" spans="2:32" x14ac:dyDescent="0.5">
      <c r="B24" t="s">
        <v>59</v>
      </c>
    </row>
    <row r="26" spans="2:32" x14ac:dyDescent="0.5">
      <c r="B26"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AF25"/>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488</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475</v>
      </c>
      <c r="C9" s="17">
        <v>0.39808571664236297</v>
      </c>
      <c r="D9" s="17">
        <v>0.33859527952450202</v>
      </c>
      <c r="E9" s="17">
        <v>0.45443022725210602</v>
      </c>
      <c r="F9" s="17"/>
      <c r="G9" s="17">
        <v>0.54207255126563703</v>
      </c>
      <c r="H9" s="17">
        <v>0.38191121419419</v>
      </c>
      <c r="I9" s="17">
        <v>0.39413590980086799</v>
      </c>
      <c r="J9" s="17">
        <v>0.34145382374649602</v>
      </c>
      <c r="K9" s="17">
        <v>0.40642536061552798</v>
      </c>
      <c r="L9" s="17">
        <v>0.390946181249539</v>
      </c>
      <c r="M9" s="17"/>
      <c r="N9" s="17">
        <v>0.37305080040516297</v>
      </c>
      <c r="O9" s="17">
        <v>0.470932189402537</v>
      </c>
      <c r="P9" s="17">
        <v>0.33601913096786401</v>
      </c>
      <c r="Q9" s="17">
        <v>0.441318363510881</v>
      </c>
      <c r="R9" s="17">
        <v>0.58247404882901999</v>
      </c>
      <c r="S9" s="17">
        <v>0.469650916229158</v>
      </c>
      <c r="T9" s="17">
        <v>0.37328150776817298</v>
      </c>
      <c r="U9" s="17">
        <v>0.42543817366474002</v>
      </c>
      <c r="V9" s="17">
        <v>0.44703522654941402</v>
      </c>
      <c r="W9" s="17">
        <v>0.37786853960775002</v>
      </c>
      <c r="X9" s="17">
        <v>0.288060535939138</v>
      </c>
      <c r="Y9" s="17">
        <v>0.60308743243151897</v>
      </c>
      <c r="Z9" s="17">
        <v>0.42272072439147201</v>
      </c>
      <c r="AA9" s="17">
        <v>0.26193810911465298</v>
      </c>
      <c r="AB9" s="17">
        <v>0.28578435867658902</v>
      </c>
      <c r="AC9" s="17">
        <v>0.41588093012662802</v>
      </c>
      <c r="AD9" s="17"/>
      <c r="AE9" s="17">
        <v>0.39138174641747703</v>
      </c>
      <c r="AF9" s="17">
        <v>0.40114007280013497</v>
      </c>
    </row>
    <row r="10" spans="2:32" x14ac:dyDescent="0.5">
      <c r="B10" s="18" t="s">
        <v>480</v>
      </c>
      <c r="C10" s="17">
        <v>0.28213099876192099</v>
      </c>
      <c r="D10" s="17">
        <v>0.312956269252462</v>
      </c>
      <c r="E10" s="17">
        <v>0.25197542667730299</v>
      </c>
      <c r="F10" s="17"/>
      <c r="G10" s="17">
        <v>0.52471334240890599</v>
      </c>
      <c r="H10" s="17">
        <v>0.30501631371651999</v>
      </c>
      <c r="I10" s="17">
        <v>0.31408298216996799</v>
      </c>
      <c r="J10" s="17">
        <v>0.25384231927311002</v>
      </c>
      <c r="K10" s="17">
        <v>0.27294891285599698</v>
      </c>
      <c r="L10" s="17">
        <v>0.19345774413779601</v>
      </c>
      <c r="M10" s="17"/>
      <c r="N10" s="17">
        <v>0.27254151327833498</v>
      </c>
      <c r="O10" s="17">
        <v>0.31800526293832698</v>
      </c>
      <c r="P10" s="17">
        <v>0.29841444363582298</v>
      </c>
      <c r="Q10" s="17">
        <v>0.18651057449130401</v>
      </c>
      <c r="R10" s="17">
        <v>0.386930057535254</v>
      </c>
      <c r="S10" s="17">
        <v>0.27268359971317502</v>
      </c>
      <c r="T10" s="17">
        <v>0.22130311144422199</v>
      </c>
      <c r="U10" s="17">
        <v>0.38274834275242198</v>
      </c>
      <c r="V10" s="17">
        <v>0.31785158528832402</v>
      </c>
      <c r="W10" s="17">
        <v>0.26425113139296202</v>
      </c>
      <c r="X10" s="17">
        <v>0.23294044085059401</v>
      </c>
      <c r="Y10" s="17">
        <v>0.480534279300385</v>
      </c>
      <c r="Z10" s="17">
        <v>0.266092014017352</v>
      </c>
      <c r="AA10" s="17">
        <v>0.237755230705778</v>
      </c>
      <c r="AB10" s="17">
        <v>0.28877126239675199</v>
      </c>
      <c r="AC10" s="17">
        <v>0.35972593352382298</v>
      </c>
      <c r="AD10" s="17"/>
      <c r="AE10" s="17">
        <v>0.35360546486914801</v>
      </c>
      <c r="AF10" s="17">
        <v>0.24956694069560101</v>
      </c>
    </row>
    <row r="11" spans="2:32" ht="28.7" x14ac:dyDescent="0.5">
      <c r="B11" s="18" t="s">
        <v>478</v>
      </c>
      <c r="C11" s="17">
        <v>0.255982624832856</v>
      </c>
      <c r="D11" s="17">
        <v>0.27390029524152099</v>
      </c>
      <c r="E11" s="17">
        <v>0.239820340463341</v>
      </c>
      <c r="F11" s="17"/>
      <c r="G11" s="17">
        <v>0.37742224869400798</v>
      </c>
      <c r="H11" s="17">
        <v>0.31222171301509499</v>
      </c>
      <c r="I11" s="17">
        <v>0.22477679717293</v>
      </c>
      <c r="J11" s="17">
        <v>0.17602429226444199</v>
      </c>
      <c r="K11" s="17">
        <v>0.251153938804003</v>
      </c>
      <c r="L11" s="17">
        <v>0.25418149170064702</v>
      </c>
      <c r="M11" s="17"/>
      <c r="N11" s="17">
        <v>0.268487937754254</v>
      </c>
      <c r="O11" s="17">
        <v>0.28986427673153298</v>
      </c>
      <c r="P11" s="17">
        <v>0.28447443573397302</v>
      </c>
      <c r="Q11" s="17">
        <v>0.27197929829837397</v>
      </c>
      <c r="R11" s="17">
        <v>0.58752481193212303</v>
      </c>
      <c r="S11" s="17">
        <v>0.24091988368787501</v>
      </c>
      <c r="T11" s="17">
        <v>0.26121872235879201</v>
      </c>
      <c r="U11" s="17">
        <v>0.149419118408327</v>
      </c>
      <c r="V11" s="17">
        <v>0.26897206738435703</v>
      </c>
      <c r="W11" s="17">
        <v>0.23932019721209499</v>
      </c>
      <c r="X11" s="17">
        <v>0.15640321053604</v>
      </c>
      <c r="Y11" s="17">
        <v>0.15340495107890401</v>
      </c>
      <c r="Z11" s="17">
        <v>0.18246077178579601</v>
      </c>
      <c r="AA11" s="17">
        <v>0.27826561105631797</v>
      </c>
      <c r="AB11" s="17">
        <v>0.22094885950866999</v>
      </c>
      <c r="AC11" s="17">
        <v>0.38088981001802102</v>
      </c>
      <c r="AD11" s="17"/>
      <c r="AE11" s="17">
        <v>0.28694699393453899</v>
      </c>
      <c r="AF11" s="17">
        <v>0.241875132068916</v>
      </c>
    </row>
    <row r="12" spans="2:32" ht="28.7" x14ac:dyDescent="0.5">
      <c r="B12" s="18" t="s">
        <v>476</v>
      </c>
      <c r="C12" s="17">
        <v>0.25044404273770898</v>
      </c>
      <c r="D12" s="17">
        <v>0.26863736768601698</v>
      </c>
      <c r="E12" s="17">
        <v>0.232233409027406</v>
      </c>
      <c r="F12" s="17"/>
      <c r="G12" s="17">
        <v>0.41330364972394401</v>
      </c>
      <c r="H12" s="17">
        <v>0.25753259549367302</v>
      </c>
      <c r="I12" s="17">
        <v>0.236477444581081</v>
      </c>
      <c r="J12" s="17">
        <v>0.19663430864827899</v>
      </c>
      <c r="K12" s="17">
        <v>0.240491472911642</v>
      </c>
      <c r="L12" s="17">
        <v>0.24021616242403299</v>
      </c>
      <c r="M12" s="17"/>
      <c r="N12" s="17">
        <v>0.216631442345876</v>
      </c>
      <c r="O12" s="17">
        <v>0.26984668159764402</v>
      </c>
      <c r="P12" s="17">
        <v>0.25761111406186499</v>
      </c>
      <c r="Q12" s="17">
        <v>0.31487225949683401</v>
      </c>
      <c r="R12" s="17">
        <v>0.394707242852531</v>
      </c>
      <c r="S12" s="17">
        <v>0.24355675235650801</v>
      </c>
      <c r="T12" s="17">
        <v>0.21384474794098399</v>
      </c>
      <c r="U12" s="17">
        <v>0.23918388098672699</v>
      </c>
      <c r="V12" s="17">
        <v>0.34323472210589401</v>
      </c>
      <c r="W12" s="17">
        <v>0.24175813305691199</v>
      </c>
      <c r="X12" s="17">
        <v>0.202076498333538</v>
      </c>
      <c r="Y12" s="17">
        <v>0.31558601622085303</v>
      </c>
      <c r="Z12" s="17">
        <v>0.18105267265057301</v>
      </c>
      <c r="AA12" s="17">
        <v>0.33837834796893401</v>
      </c>
      <c r="AB12" s="17">
        <v>0.10713919682735699</v>
      </c>
      <c r="AC12" s="17">
        <v>0.32355132181714003</v>
      </c>
      <c r="AD12" s="17"/>
      <c r="AE12" s="17">
        <v>0.27946217146535501</v>
      </c>
      <c r="AF12" s="17">
        <v>0.23722326502045499</v>
      </c>
    </row>
    <row r="13" spans="2:32" x14ac:dyDescent="0.5">
      <c r="B13" s="18" t="s">
        <v>474</v>
      </c>
      <c r="C13" s="17">
        <v>0.245487644448524</v>
      </c>
      <c r="D13" s="17">
        <v>0.293599516263784</v>
      </c>
      <c r="E13" s="17">
        <v>0.198518504983794</v>
      </c>
      <c r="F13" s="17"/>
      <c r="G13" s="17">
        <v>0.335309743360998</v>
      </c>
      <c r="H13" s="17">
        <v>0.29653928872344198</v>
      </c>
      <c r="I13" s="17">
        <v>0.26030397773724501</v>
      </c>
      <c r="J13" s="17">
        <v>0.214111083006602</v>
      </c>
      <c r="K13" s="17">
        <v>0.21319249253185901</v>
      </c>
      <c r="L13" s="17">
        <v>0.219793802932955</v>
      </c>
      <c r="M13" s="17"/>
      <c r="N13" s="17">
        <v>0.25318039521859198</v>
      </c>
      <c r="O13" s="17">
        <v>0.23472985545675901</v>
      </c>
      <c r="P13" s="17">
        <v>0.19739511499985701</v>
      </c>
      <c r="Q13" s="17">
        <v>0.29043681054741499</v>
      </c>
      <c r="R13" s="17">
        <v>0.109532771227159</v>
      </c>
      <c r="S13" s="17">
        <v>0.39547125960032098</v>
      </c>
      <c r="T13" s="17">
        <v>0.20370139214098901</v>
      </c>
      <c r="U13" s="17">
        <v>0.28994851943035899</v>
      </c>
      <c r="V13" s="17">
        <v>0.28785496694163698</v>
      </c>
      <c r="W13" s="17">
        <v>0.226971784834236</v>
      </c>
      <c r="X13" s="17">
        <v>0.20936315697285901</v>
      </c>
      <c r="Y13" s="17">
        <v>0.23192697041753299</v>
      </c>
      <c r="Z13" s="17">
        <v>0.14297510655677301</v>
      </c>
      <c r="AA13" s="17">
        <v>0.38125539790903001</v>
      </c>
      <c r="AB13" s="17">
        <v>0.233292781235269</v>
      </c>
      <c r="AC13" s="17">
        <v>0.45112353375478498</v>
      </c>
      <c r="AD13" s="17"/>
      <c r="AE13" s="17">
        <v>0.29458488674119898</v>
      </c>
      <c r="AF13" s="17">
        <v>0.223118740754772</v>
      </c>
    </row>
    <row r="14" spans="2:32" x14ac:dyDescent="0.5">
      <c r="B14" s="18" t="s">
        <v>477</v>
      </c>
      <c r="C14" s="17">
        <v>0.22962075477302399</v>
      </c>
      <c r="D14" s="17">
        <v>0.243296464173269</v>
      </c>
      <c r="E14" s="17">
        <v>0.213711213536148</v>
      </c>
      <c r="F14" s="17"/>
      <c r="G14" s="17">
        <v>0.46317171731589302</v>
      </c>
      <c r="H14" s="17">
        <v>0.27663518176472401</v>
      </c>
      <c r="I14" s="17">
        <v>0.20113226682152599</v>
      </c>
      <c r="J14" s="17">
        <v>0.20724907165424999</v>
      </c>
      <c r="K14" s="17">
        <v>0.227484850768671</v>
      </c>
      <c r="L14" s="17">
        <v>0.15572112618221301</v>
      </c>
      <c r="M14" s="17"/>
      <c r="N14" s="17">
        <v>0.20393814996338899</v>
      </c>
      <c r="O14" s="17">
        <v>0.22501956673776199</v>
      </c>
      <c r="P14" s="17">
        <v>0.35606236554084703</v>
      </c>
      <c r="Q14" s="17">
        <v>0.27476262021600201</v>
      </c>
      <c r="R14" s="17">
        <v>0.30794541738058301</v>
      </c>
      <c r="S14" s="17">
        <v>0.18940002912704301</v>
      </c>
      <c r="T14" s="17">
        <v>0.15353700031742301</v>
      </c>
      <c r="U14" s="17">
        <v>0.28195330463527501</v>
      </c>
      <c r="V14" s="17">
        <v>0.27390827273914098</v>
      </c>
      <c r="W14" s="17">
        <v>0.25687694813275702</v>
      </c>
      <c r="X14" s="17">
        <v>0.15557575345888999</v>
      </c>
      <c r="Y14" s="17">
        <v>0.24659945136268899</v>
      </c>
      <c r="Z14" s="17">
        <v>0.14646390831053099</v>
      </c>
      <c r="AA14" s="17">
        <v>0.25422461563217902</v>
      </c>
      <c r="AB14" s="17">
        <v>0.19289830533239599</v>
      </c>
      <c r="AC14" s="17">
        <v>0.24139739566695001</v>
      </c>
      <c r="AD14" s="17"/>
      <c r="AE14" s="17">
        <v>0.23080439836795599</v>
      </c>
      <c r="AF14" s="17">
        <v>0.229081481927007</v>
      </c>
    </row>
    <row r="15" spans="2:32" ht="28.7" x14ac:dyDescent="0.5">
      <c r="B15" s="18" t="s">
        <v>483</v>
      </c>
      <c r="C15" s="17">
        <v>0.180135995451769</v>
      </c>
      <c r="D15" s="17">
        <v>0.20733344863129799</v>
      </c>
      <c r="E15" s="17">
        <v>0.154831827857808</v>
      </c>
      <c r="F15" s="17"/>
      <c r="G15" s="17">
        <v>0.36254552333451001</v>
      </c>
      <c r="H15" s="17">
        <v>0.27276294123382699</v>
      </c>
      <c r="I15" s="17">
        <v>0.20625972670843201</v>
      </c>
      <c r="J15" s="17">
        <v>0.14615107983452599</v>
      </c>
      <c r="K15" s="17">
        <v>0.15381626698350501</v>
      </c>
      <c r="L15" s="17">
        <v>9.0549012411250199E-2</v>
      </c>
      <c r="M15" s="17"/>
      <c r="N15" s="17">
        <v>0.18520314614925501</v>
      </c>
      <c r="O15" s="17">
        <v>0.212753931807455</v>
      </c>
      <c r="P15" s="17">
        <v>0.18018452201476501</v>
      </c>
      <c r="Q15" s="17">
        <v>0.20210165706237701</v>
      </c>
      <c r="R15" s="17">
        <v>0.30794541738058301</v>
      </c>
      <c r="S15" s="17">
        <v>0.31450664783467103</v>
      </c>
      <c r="T15" s="17">
        <v>0.135043006069476</v>
      </c>
      <c r="U15" s="17">
        <v>9.2403711663842106E-2</v>
      </c>
      <c r="V15" s="17">
        <v>0.18530551208644699</v>
      </c>
      <c r="W15" s="17">
        <v>0.15586809937246501</v>
      </c>
      <c r="X15" s="17">
        <v>9.9024176454193605E-2</v>
      </c>
      <c r="Y15" s="17">
        <v>0.17055273815003399</v>
      </c>
      <c r="Z15" s="17">
        <v>0.114633560602018</v>
      </c>
      <c r="AA15" s="17">
        <v>0.134302543182034</v>
      </c>
      <c r="AB15" s="17">
        <v>0.22482751998199199</v>
      </c>
      <c r="AC15" s="17">
        <v>0.42210121406643802</v>
      </c>
      <c r="AD15" s="17"/>
      <c r="AE15" s="17">
        <v>0.20977229732873601</v>
      </c>
      <c r="AF15" s="17">
        <v>0.16663357552820099</v>
      </c>
    </row>
    <row r="16" spans="2:32" x14ac:dyDescent="0.5">
      <c r="B16" s="18" t="s">
        <v>479</v>
      </c>
      <c r="C16" s="17">
        <v>0.143014252072307</v>
      </c>
      <c r="D16" s="17">
        <v>0.17636870636236199</v>
      </c>
      <c r="E16" s="17">
        <v>0.109928793988778</v>
      </c>
      <c r="F16" s="17"/>
      <c r="G16" s="17">
        <v>0.21645279798775599</v>
      </c>
      <c r="H16" s="17">
        <v>0.18888318195607201</v>
      </c>
      <c r="I16" s="17">
        <v>0.18690594706104499</v>
      </c>
      <c r="J16" s="17">
        <v>0.108456940179844</v>
      </c>
      <c r="K16" s="17">
        <v>0.120004094515094</v>
      </c>
      <c r="L16" s="17">
        <v>0.104918389566188</v>
      </c>
      <c r="M16" s="17"/>
      <c r="N16" s="17">
        <v>0.113113356595213</v>
      </c>
      <c r="O16" s="17">
        <v>0.198322210729378</v>
      </c>
      <c r="P16" s="17">
        <v>0.13448831695609501</v>
      </c>
      <c r="Q16" s="17">
        <v>0.23205027030641601</v>
      </c>
      <c r="R16" s="17">
        <v>0.30364525968282102</v>
      </c>
      <c r="S16" s="17">
        <v>0.28378872983511799</v>
      </c>
      <c r="T16" s="17">
        <v>8.5570071428539604E-2</v>
      </c>
      <c r="U16" s="17">
        <v>0.233038408306111</v>
      </c>
      <c r="V16" s="17">
        <v>0.15431080372403599</v>
      </c>
      <c r="W16" s="17">
        <v>0.113828001984005</v>
      </c>
      <c r="X16" s="17">
        <v>7.5773736358846197E-2</v>
      </c>
      <c r="Y16" s="17">
        <v>0.17055273815003399</v>
      </c>
      <c r="Z16" s="17">
        <v>0.164691256931183</v>
      </c>
      <c r="AA16" s="17">
        <v>9.9159632772173198E-2</v>
      </c>
      <c r="AB16" s="17">
        <v>8.0155972243668605E-2</v>
      </c>
      <c r="AC16" s="17">
        <v>0.20880170924136901</v>
      </c>
      <c r="AD16" s="17"/>
      <c r="AE16" s="17">
        <v>0.15285029143946</v>
      </c>
      <c r="AF16" s="17">
        <v>0.138532912447971</v>
      </c>
    </row>
    <row r="17" spans="2:32" ht="28.7" x14ac:dyDescent="0.5">
      <c r="B17" s="18" t="s">
        <v>482</v>
      </c>
      <c r="C17" s="17">
        <v>9.6510151683181E-2</v>
      </c>
      <c r="D17" s="17">
        <v>0.139079032716872</v>
      </c>
      <c r="E17" s="17">
        <v>5.6218429248240297E-2</v>
      </c>
      <c r="F17" s="17"/>
      <c r="G17" s="17">
        <v>0.17642854830238</v>
      </c>
      <c r="H17" s="17">
        <v>0.17356924607747901</v>
      </c>
      <c r="I17" s="17">
        <v>0.12571660027923501</v>
      </c>
      <c r="J17" s="17">
        <v>8.5212045255778607E-2</v>
      </c>
      <c r="K17" s="17">
        <v>6.1764463067760803E-2</v>
      </c>
      <c r="L17" s="17">
        <v>4.0184282453572202E-2</v>
      </c>
      <c r="M17" s="17"/>
      <c r="N17" s="17">
        <v>8.50597664495613E-2</v>
      </c>
      <c r="O17" s="17">
        <v>0.102799971131877</v>
      </c>
      <c r="P17" s="17">
        <v>5.6039959277794302E-2</v>
      </c>
      <c r="Q17" s="17">
        <v>5.8870092155982399E-2</v>
      </c>
      <c r="R17" s="17">
        <v>0.216883434210873</v>
      </c>
      <c r="S17" s="17">
        <v>7.95893270528409E-2</v>
      </c>
      <c r="T17" s="17">
        <v>0.11086411337140099</v>
      </c>
      <c r="U17" s="17">
        <v>0.14121014827112099</v>
      </c>
      <c r="V17" s="17">
        <v>0.120156273960228</v>
      </c>
      <c r="W17" s="17">
        <v>0.104645911743598</v>
      </c>
      <c r="X17" s="17">
        <v>5.8115290314320903E-2</v>
      </c>
      <c r="Y17" s="17">
        <v>8.4418386220739897E-2</v>
      </c>
      <c r="Z17" s="17">
        <v>7.2817754141864297E-2</v>
      </c>
      <c r="AA17" s="17">
        <v>0.17382719307314801</v>
      </c>
      <c r="AB17" s="17">
        <v>0</v>
      </c>
      <c r="AC17" s="17">
        <v>0.15217830681584901</v>
      </c>
      <c r="AD17" s="17"/>
      <c r="AE17" s="17">
        <v>0.12762356387407001</v>
      </c>
      <c r="AF17" s="17">
        <v>8.2334754280345104E-2</v>
      </c>
    </row>
    <row r="18" spans="2:32" x14ac:dyDescent="0.5">
      <c r="B18" s="18" t="s">
        <v>487</v>
      </c>
      <c r="C18" s="17">
        <v>8.3109094388039803E-2</v>
      </c>
      <c r="D18" s="17">
        <v>0.11182424536857501</v>
      </c>
      <c r="E18" s="17">
        <v>5.4232017809314297E-2</v>
      </c>
      <c r="F18" s="17"/>
      <c r="G18" s="17">
        <v>0.141124603595248</v>
      </c>
      <c r="H18" s="17">
        <v>8.6831234662651399E-2</v>
      </c>
      <c r="I18" s="17">
        <v>0.11230380014393</v>
      </c>
      <c r="J18" s="17">
        <v>8.2450515793451196E-2</v>
      </c>
      <c r="K18" s="17">
        <v>6.7863781439272797E-2</v>
      </c>
      <c r="L18" s="17">
        <v>5.5940558474195497E-2</v>
      </c>
      <c r="M18" s="17"/>
      <c r="N18" s="17">
        <v>8.0997631234138195E-2</v>
      </c>
      <c r="O18" s="17">
        <v>8.3583965232859506E-2</v>
      </c>
      <c r="P18" s="17">
        <v>7.6463188064813503E-2</v>
      </c>
      <c r="Q18" s="17">
        <v>6.1241381949225598E-2</v>
      </c>
      <c r="R18" s="17">
        <v>0.177823808641658</v>
      </c>
      <c r="S18" s="17">
        <v>0.23305602203744799</v>
      </c>
      <c r="T18" s="17">
        <v>3.8614250824134097E-2</v>
      </c>
      <c r="U18" s="17">
        <v>0.13682200668503999</v>
      </c>
      <c r="V18" s="17">
        <v>5.5161159488936802E-2</v>
      </c>
      <c r="W18" s="17">
        <v>9.49050947592366E-2</v>
      </c>
      <c r="X18" s="17">
        <v>3.5153083032760699E-2</v>
      </c>
      <c r="Y18" s="17">
        <v>8.4418386220739897E-2</v>
      </c>
      <c r="Z18" s="17">
        <v>6.9482446655376895E-2</v>
      </c>
      <c r="AA18" s="17">
        <v>0.12677058957054499</v>
      </c>
      <c r="AB18" s="17">
        <v>3.5285079549706798E-2</v>
      </c>
      <c r="AC18" s="17">
        <v>0.20370737376654899</v>
      </c>
      <c r="AD18" s="17"/>
      <c r="AE18" s="17">
        <v>8.2439048919253799E-2</v>
      </c>
      <c r="AF18" s="17">
        <v>8.3414369834517305E-2</v>
      </c>
    </row>
    <row r="19" spans="2:32" x14ac:dyDescent="0.5">
      <c r="B19" s="18" t="s">
        <v>484</v>
      </c>
      <c r="C19" s="17">
        <v>6.7361902397459705E-2</v>
      </c>
      <c r="D19" s="17">
        <v>8.8761351945889494E-2</v>
      </c>
      <c r="E19" s="17">
        <v>4.5412287927031898E-2</v>
      </c>
      <c r="F19" s="17"/>
      <c r="G19" s="17">
        <v>0.171543627635587</v>
      </c>
      <c r="H19" s="17">
        <v>7.6326360954430503E-2</v>
      </c>
      <c r="I19" s="17">
        <v>7.3717592204275095E-2</v>
      </c>
      <c r="J19" s="17">
        <v>5.0865528882738299E-2</v>
      </c>
      <c r="K19" s="17">
        <v>6.9241014284709301E-2</v>
      </c>
      <c r="L19" s="17">
        <v>3.2630620539940702E-2</v>
      </c>
      <c r="M19" s="17"/>
      <c r="N19" s="17">
        <v>6.1263060575514998E-2</v>
      </c>
      <c r="O19" s="17">
        <v>8.9549549110618298E-2</v>
      </c>
      <c r="P19" s="17">
        <v>9.7559074954696207E-2</v>
      </c>
      <c r="Q19" s="17">
        <v>0</v>
      </c>
      <c r="R19" s="17">
        <v>0.19411248845566201</v>
      </c>
      <c r="S19" s="17">
        <v>0.26857804633124699</v>
      </c>
      <c r="T19" s="17">
        <v>4.8133586521223501E-2</v>
      </c>
      <c r="U19" s="17">
        <v>9.2403711663842106E-2</v>
      </c>
      <c r="V19" s="17">
        <v>2.6266045991016899E-2</v>
      </c>
      <c r="W19" s="17">
        <v>6.7454562237433194E-2</v>
      </c>
      <c r="X19" s="17">
        <v>3.5153083032760699E-2</v>
      </c>
      <c r="Y19" s="17">
        <v>0.32909328846654101</v>
      </c>
      <c r="Z19" s="17">
        <v>0</v>
      </c>
      <c r="AA19" s="17">
        <v>6.7760604683380493E-2</v>
      </c>
      <c r="AB19" s="17">
        <v>3.5285079549706798E-2</v>
      </c>
      <c r="AC19" s="17">
        <v>7.9898897836066698E-2</v>
      </c>
      <c r="AD19" s="17"/>
      <c r="AE19" s="17">
        <v>8.64942780554879E-2</v>
      </c>
      <c r="AF19" s="17">
        <v>5.8645114070002897E-2</v>
      </c>
    </row>
    <row r="20" spans="2:32" x14ac:dyDescent="0.5">
      <c r="B20" s="18" t="s">
        <v>55</v>
      </c>
      <c r="C20" s="19">
        <v>0.28883078462988299</v>
      </c>
      <c r="D20" s="19">
        <v>0.25094192235455898</v>
      </c>
      <c r="E20" s="19">
        <v>0.32607946940377402</v>
      </c>
      <c r="F20" s="19"/>
      <c r="G20" s="19">
        <v>5.7409013561523198E-2</v>
      </c>
      <c r="H20" s="19">
        <v>0.202248285539049</v>
      </c>
      <c r="I20" s="19">
        <v>0.24697233900704901</v>
      </c>
      <c r="J20" s="19">
        <v>0.37246454844912802</v>
      </c>
      <c r="K20" s="19">
        <v>0.30323091297149202</v>
      </c>
      <c r="L20" s="19">
        <v>0.37739463763187098</v>
      </c>
      <c r="M20" s="19"/>
      <c r="N20" s="19">
        <v>0.29341604309158298</v>
      </c>
      <c r="O20" s="19">
        <v>0.234024226671082</v>
      </c>
      <c r="P20" s="19">
        <v>0.32712147414135601</v>
      </c>
      <c r="Q20" s="19">
        <v>0.33178018386115599</v>
      </c>
      <c r="R20" s="19">
        <v>0.31577036526109697</v>
      </c>
      <c r="S20" s="19">
        <v>0.22709740059281799</v>
      </c>
      <c r="T20" s="19">
        <v>0.305114121280668</v>
      </c>
      <c r="U20" s="19">
        <v>0.347411418973264</v>
      </c>
      <c r="V20" s="19">
        <v>0.26634090434049701</v>
      </c>
      <c r="W20" s="19">
        <v>0.29490204977421097</v>
      </c>
      <c r="X20" s="19">
        <v>0.407209510185086</v>
      </c>
      <c r="Y20" s="19">
        <v>7.7135279513100702E-2</v>
      </c>
      <c r="Z20" s="19">
        <v>0.36041679238801599</v>
      </c>
      <c r="AA20" s="19">
        <v>0.21682740295617001</v>
      </c>
      <c r="AB20" s="19">
        <v>0.40088145980381401</v>
      </c>
      <c r="AC20" s="19">
        <v>0.13088812816339099</v>
      </c>
      <c r="AD20" s="19"/>
      <c r="AE20" s="19">
        <v>0.217304519463898</v>
      </c>
      <c r="AF20" s="19">
        <v>0.321418442558491</v>
      </c>
    </row>
    <row r="21" spans="2:32" x14ac:dyDescent="0.5">
      <c r="B21" s="16"/>
    </row>
    <row r="22" spans="2:32" x14ac:dyDescent="0.5">
      <c r="B22" t="s">
        <v>58</v>
      </c>
    </row>
    <row r="23" spans="2:32" x14ac:dyDescent="0.5">
      <c r="B23" t="s">
        <v>59</v>
      </c>
    </row>
    <row r="25" spans="2:32" x14ac:dyDescent="0.5">
      <c r="B25"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H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8" width="20.703125" customWidth="1"/>
  </cols>
  <sheetData>
    <row r="2" spans="2:8" ht="40" customHeight="1" x14ac:dyDescent="0.5">
      <c r="D2" s="30" t="s">
        <v>501</v>
      </c>
      <c r="E2" s="26"/>
      <c r="F2" s="26"/>
      <c r="G2" s="26"/>
      <c r="H2" s="26"/>
    </row>
    <row r="6" spans="2:8" ht="50" customHeight="1" x14ac:dyDescent="0.5">
      <c r="B6" s="20" t="s">
        <v>15</v>
      </c>
      <c r="C6" s="20" t="s">
        <v>489</v>
      </c>
      <c r="D6" s="20" t="s">
        <v>490</v>
      </c>
      <c r="E6" s="20" t="s">
        <v>491</v>
      </c>
      <c r="F6" s="20" t="s">
        <v>492</v>
      </c>
      <c r="G6" s="20" t="s">
        <v>493</v>
      </c>
    </row>
    <row r="7" spans="2:8" x14ac:dyDescent="0.5">
      <c r="B7" s="18" t="s">
        <v>494</v>
      </c>
      <c r="C7" s="17">
        <v>0.36006050936302803</v>
      </c>
      <c r="D7" s="17">
        <v>0.33656823158871202</v>
      </c>
      <c r="E7" s="17">
        <v>0.15358402503780499</v>
      </c>
      <c r="F7" s="17">
        <v>0.33275109455556001</v>
      </c>
      <c r="G7" s="17">
        <v>3.2655275421710303E-2</v>
      </c>
    </row>
    <row r="8" spans="2:8" x14ac:dyDescent="0.5">
      <c r="B8" s="18" t="s">
        <v>495</v>
      </c>
      <c r="C8" s="17">
        <v>0.40102382403822401</v>
      </c>
      <c r="D8" s="17">
        <v>0.40620881100455702</v>
      </c>
      <c r="E8" s="17">
        <v>0.37243920821381399</v>
      </c>
      <c r="F8" s="17">
        <v>0.30606503143510699</v>
      </c>
      <c r="G8" s="17">
        <v>0.114209556417447</v>
      </c>
    </row>
    <row r="9" spans="2:8" x14ac:dyDescent="0.5">
      <c r="B9" s="18" t="s">
        <v>496</v>
      </c>
      <c r="C9" s="17">
        <v>0.136824524146202</v>
      </c>
      <c r="D9" s="17">
        <v>0.17219403299513</v>
      </c>
      <c r="E9" s="17">
        <v>0.28863352028008099</v>
      </c>
      <c r="F9" s="17">
        <v>0.17585492368140601</v>
      </c>
      <c r="G9" s="17">
        <v>0.22281476417759699</v>
      </c>
    </row>
    <row r="10" spans="2:8" x14ac:dyDescent="0.5">
      <c r="B10" s="18" t="s">
        <v>497</v>
      </c>
      <c r="C10" s="17">
        <v>2.96990163081619E-2</v>
      </c>
      <c r="D10" s="17">
        <v>2.4940071948768901E-2</v>
      </c>
      <c r="E10" s="17">
        <v>8.8036108608923497E-2</v>
      </c>
      <c r="F10" s="17">
        <v>7.6733283281477493E-2</v>
      </c>
      <c r="G10" s="17">
        <v>0.32051335577977302</v>
      </c>
    </row>
    <row r="11" spans="2:8" x14ac:dyDescent="0.5">
      <c r="B11" s="18" t="s">
        <v>498</v>
      </c>
      <c r="C11" s="17">
        <v>1.12424627835612E-2</v>
      </c>
      <c r="D11" s="17">
        <v>1.8490748471954699E-2</v>
      </c>
      <c r="E11" s="17">
        <v>2.4536259819263901E-2</v>
      </c>
      <c r="F11" s="17">
        <v>4.9863898482102001E-2</v>
      </c>
      <c r="G11" s="17">
        <v>0.24738546667667399</v>
      </c>
    </row>
    <row r="12" spans="2:8" x14ac:dyDescent="0.5">
      <c r="B12" s="18" t="s">
        <v>87</v>
      </c>
      <c r="C12" s="17">
        <v>6.1149663360823302E-2</v>
      </c>
      <c r="D12" s="17">
        <v>4.1598103990877502E-2</v>
      </c>
      <c r="E12" s="17">
        <v>7.2770878040112896E-2</v>
      </c>
      <c r="F12" s="17">
        <v>5.87317685643476E-2</v>
      </c>
      <c r="G12" s="17">
        <v>6.2421581526797901E-2</v>
      </c>
    </row>
    <row r="13" spans="2:8" x14ac:dyDescent="0.5">
      <c r="B13" s="23" t="s">
        <v>499</v>
      </c>
      <c r="C13" s="21">
        <v>0.76108433340125203</v>
      </c>
      <c r="D13" s="21">
        <v>0.74277704259326904</v>
      </c>
      <c r="E13" s="21">
        <v>0.52602323325161904</v>
      </c>
      <c r="F13" s="21">
        <v>0.63881612599066695</v>
      </c>
      <c r="G13" s="21">
        <v>0.146864831839157</v>
      </c>
    </row>
    <row r="14" spans="2:8" x14ac:dyDescent="0.5">
      <c r="B14" s="23" t="s">
        <v>500</v>
      </c>
      <c r="C14" s="21">
        <v>4.0941479091723097E-2</v>
      </c>
      <c r="D14" s="21">
        <v>4.3430820420723597E-2</v>
      </c>
      <c r="E14" s="21">
        <v>0.11257236842818701</v>
      </c>
      <c r="F14" s="21">
        <v>0.12659718176357901</v>
      </c>
      <c r="G14" s="21">
        <v>0.56789882245644696</v>
      </c>
    </row>
    <row r="15" spans="2:8" x14ac:dyDescent="0.5">
      <c r="B15" s="23" t="s">
        <v>99</v>
      </c>
      <c r="C15" s="22">
        <v>0.72014285430952896</v>
      </c>
      <c r="D15" s="22">
        <v>0.69934622217254505</v>
      </c>
      <c r="E15" s="22">
        <v>0.41345086482343102</v>
      </c>
      <c r="F15" s="22">
        <v>0.51221894422708802</v>
      </c>
      <c r="G15" s="22">
        <v>-0.42103399061729002</v>
      </c>
    </row>
    <row r="16" spans="2:8" x14ac:dyDescent="0.5">
      <c r="B16" s="16"/>
      <c r="C16" s="16"/>
      <c r="D16" s="16"/>
      <c r="E16" s="16"/>
      <c r="F16" s="16"/>
      <c r="G16" s="16"/>
    </row>
    <row r="17" spans="2:2" x14ac:dyDescent="0.5">
      <c r="B17" t="s">
        <v>58</v>
      </c>
    </row>
    <row r="18" spans="2:2" x14ac:dyDescent="0.5">
      <c r="B18" t="s">
        <v>59</v>
      </c>
    </row>
    <row r="22" spans="2:2" x14ac:dyDescent="0.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AF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502</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494</v>
      </c>
      <c r="C9" s="17">
        <v>0.36006050936302803</v>
      </c>
      <c r="D9" s="17">
        <v>0.40517283857061498</v>
      </c>
      <c r="E9" s="17">
        <v>0.31461494545695901</v>
      </c>
      <c r="F9" s="17"/>
      <c r="G9" s="17">
        <v>0.21643066127032401</v>
      </c>
      <c r="H9" s="17">
        <v>0.36173297013532602</v>
      </c>
      <c r="I9" s="17">
        <v>0.336545139913001</v>
      </c>
      <c r="J9" s="17">
        <v>0.37441811817793902</v>
      </c>
      <c r="K9" s="17">
        <v>0.358583661828758</v>
      </c>
      <c r="L9" s="17">
        <v>0.41274759418554702</v>
      </c>
      <c r="M9" s="17"/>
      <c r="N9" s="17">
        <v>0.34712711706868798</v>
      </c>
      <c r="O9" s="17">
        <v>0.389793098771129</v>
      </c>
      <c r="P9" s="17">
        <v>0.42218945173197397</v>
      </c>
      <c r="Q9" s="17">
        <v>0.25802097727112799</v>
      </c>
      <c r="R9" s="17">
        <v>0.58752481193212303</v>
      </c>
      <c r="S9" s="17">
        <v>0.42318854592364102</v>
      </c>
      <c r="T9" s="17">
        <v>0.36594431374539799</v>
      </c>
      <c r="U9" s="17">
        <v>0.374892460150832</v>
      </c>
      <c r="V9" s="17">
        <v>0.26457678969790399</v>
      </c>
      <c r="W9" s="17">
        <v>0.34372443910858202</v>
      </c>
      <c r="X9" s="17">
        <v>0.354251012769776</v>
      </c>
      <c r="Y9" s="17">
        <v>0.48499768833685902</v>
      </c>
      <c r="Z9" s="17">
        <v>0.42677273650608599</v>
      </c>
      <c r="AA9" s="17">
        <v>0.338303204625024</v>
      </c>
      <c r="AB9" s="17">
        <v>0.31782433168638302</v>
      </c>
      <c r="AC9" s="17">
        <v>0.50115760806963605</v>
      </c>
      <c r="AD9" s="17"/>
      <c r="AE9" s="17">
        <v>0.403684317437558</v>
      </c>
      <c r="AF9" s="17">
        <v>0.340185324607092</v>
      </c>
    </row>
    <row r="10" spans="2:32" x14ac:dyDescent="0.5">
      <c r="B10" s="18" t="s">
        <v>495</v>
      </c>
      <c r="C10" s="17">
        <v>0.40102382403822401</v>
      </c>
      <c r="D10" s="17">
        <v>0.38741646440342198</v>
      </c>
      <c r="E10" s="17">
        <v>0.41550135793760501</v>
      </c>
      <c r="F10" s="17"/>
      <c r="G10" s="17">
        <v>0.51542457315319301</v>
      </c>
      <c r="H10" s="17">
        <v>0.396287172168937</v>
      </c>
      <c r="I10" s="17">
        <v>0.39213918708676199</v>
      </c>
      <c r="J10" s="17">
        <v>0.36071229237326902</v>
      </c>
      <c r="K10" s="17">
        <v>0.40559897225705899</v>
      </c>
      <c r="L10" s="17">
        <v>0.392429285801766</v>
      </c>
      <c r="M10" s="17"/>
      <c r="N10" s="17">
        <v>0.38752239020594098</v>
      </c>
      <c r="O10" s="17">
        <v>0.36121680241487097</v>
      </c>
      <c r="P10" s="17">
        <v>0.44038281323485501</v>
      </c>
      <c r="Q10" s="17">
        <v>0.52732022757643804</v>
      </c>
      <c r="R10" s="17">
        <v>0.109532771227159</v>
      </c>
      <c r="S10" s="17">
        <v>0.46779681874519702</v>
      </c>
      <c r="T10" s="17">
        <v>0.44415988988084099</v>
      </c>
      <c r="U10" s="17">
        <v>0.35817553379039102</v>
      </c>
      <c r="V10" s="17">
        <v>0.37028404705381102</v>
      </c>
      <c r="W10" s="17">
        <v>0.42981441238718199</v>
      </c>
      <c r="X10" s="17">
        <v>0.51222773188290205</v>
      </c>
      <c r="Y10" s="17">
        <v>0.14900509583604299</v>
      </c>
      <c r="Z10" s="17">
        <v>0.36707893562309402</v>
      </c>
      <c r="AA10" s="17">
        <v>0.37691293247081198</v>
      </c>
      <c r="AB10" s="17">
        <v>0.39814980638127301</v>
      </c>
      <c r="AC10" s="17">
        <v>0.311961630757907</v>
      </c>
      <c r="AD10" s="17"/>
      <c r="AE10" s="17">
        <v>0.418702846023631</v>
      </c>
      <c r="AF10" s="17">
        <v>0.39296918956743399</v>
      </c>
    </row>
    <row r="11" spans="2:32" x14ac:dyDescent="0.5">
      <c r="B11" s="18" t="s">
        <v>496</v>
      </c>
      <c r="C11" s="17">
        <v>0.136824524146202</v>
      </c>
      <c r="D11" s="17">
        <v>0.13683560285108701</v>
      </c>
      <c r="E11" s="17">
        <v>0.137320242323442</v>
      </c>
      <c r="F11" s="17"/>
      <c r="G11" s="17">
        <v>0.17863212626918301</v>
      </c>
      <c r="H11" s="17">
        <v>0.147950791340276</v>
      </c>
      <c r="I11" s="17">
        <v>0.15751216943392199</v>
      </c>
      <c r="J11" s="17">
        <v>0.15186308566583701</v>
      </c>
      <c r="K11" s="17">
        <v>0.13183920698586901</v>
      </c>
      <c r="L11" s="17">
        <v>9.8678688213347895E-2</v>
      </c>
      <c r="M11" s="17"/>
      <c r="N11" s="17">
        <v>0.12623758098042101</v>
      </c>
      <c r="O11" s="17">
        <v>0.182060614551287</v>
      </c>
      <c r="P11" s="17">
        <v>7.7798720343263503E-2</v>
      </c>
      <c r="Q11" s="17">
        <v>0.119941334521318</v>
      </c>
      <c r="R11" s="17">
        <v>0.20623759403393799</v>
      </c>
      <c r="S11" s="17">
        <v>7.3492611037362293E-2</v>
      </c>
      <c r="T11" s="17">
        <v>6.9882357819470498E-2</v>
      </c>
      <c r="U11" s="17">
        <v>0.126494814190481</v>
      </c>
      <c r="V11" s="17">
        <v>0.19652243009913001</v>
      </c>
      <c r="W11" s="17">
        <v>0.14240282407588101</v>
      </c>
      <c r="X11" s="17">
        <v>7.7352608482981103E-2</v>
      </c>
      <c r="Y11" s="17">
        <v>0.21281522310134199</v>
      </c>
      <c r="Z11" s="17">
        <v>8.4988389025495201E-2</v>
      </c>
      <c r="AA11" s="17">
        <v>0.14466389791873899</v>
      </c>
      <c r="AB11" s="17">
        <v>0.17940973896385001</v>
      </c>
      <c r="AC11" s="17">
        <v>0.114111616204242</v>
      </c>
      <c r="AD11" s="17"/>
      <c r="AE11" s="17">
        <v>9.7296265988869104E-2</v>
      </c>
      <c r="AF11" s="17">
        <v>0.15483375966766499</v>
      </c>
    </row>
    <row r="12" spans="2:32" x14ac:dyDescent="0.5">
      <c r="B12" s="18" t="s">
        <v>497</v>
      </c>
      <c r="C12" s="17">
        <v>2.96990163081619E-2</v>
      </c>
      <c r="D12" s="17">
        <v>2.42799313998012E-2</v>
      </c>
      <c r="E12" s="17">
        <v>3.49835737929678E-2</v>
      </c>
      <c r="F12" s="17"/>
      <c r="G12" s="17">
        <v>6.1813271794175402E-2</v>
      </c>
      <c r="H12" s="17">
        <v>4.7222316598300201E-2</v>
      </c>
      <c r="I12" s="17">
        <v>2.7311746428844898E-2</v>
      </c>
      <c r="J12" s="17">
        <v>2.6241716913698199E-2</v>
      </c>
      <c r="K12" s="17">
        <v>1.1338494035802799E-2</v>
      </c>
      <c r="L12" s="17">
        <v>2.5125321760959302E-2</v>
      </c>
      <c r="M12" s="17"/>
      <c r="N12" s="17">
        <v>4.0422559108433898E-2</v>
      </c>
      <c r="O12" s="17">
        <v>3.23593333573007E-2</v>
      </c>
      <c r="P12" s="17">
        <v>1.8878897701182899E-2</v>
      </c>
      <c r="Q12" s="17">
        <v>3.1237163335413098E-2</v>
      </c>
      <c r="R12" s="17">
        <v>0</v>
      </c>
      <c r="S12" s="17">
        <v>0</v>
      </c>
      <c r="T12" s="17">
        <v>5.0738666303584E-2</v>
      </c>
      <c r="U12" s="17">
        <v>0</v>
      </c>
      <c r="V12" s="17">
        <v>5.97875528121928E-2</v>
      </c>
      <c r="W12" s="17">
        <v>4.7233374424720297E-3</v>
      </c>
      <c r="X12" s="17">
        <v>0</v>
      </c>
      <c r="Y12" s="17">
        <v>0</v>
      </c>
      <c r="Z12" s="17">
        <v>5.1279282864164298E-2</v>
      </c>
      <c r="AA12" s="17">
        <v>4.54824005392655E-2</v>
      </c>
      <c r="AB12" s="17">
        <v>3.4215648351725303E-2</v>
      </c>
      <c r="AC12" s="17">
        <v>7.2769144968214794E-2</v>
      </c>
      <c r="AD12" s="17"/>
      <c r="AE12" s="17">
        <v>3.23018899683244E-2</v>
      </c>
      <c r="AF12" s="17">
        <v>2.8513136460082002E-2</v>
      </c>
    </row>
    <row r="13" spans="2:32" x14ac:dyDescent="0.5">
      <c r="B13" s="18" t="s">
        <v>498</v>
      </c>
      <c r="C13" s="17">
        <v>1.12424627835612E-2</v>
      </c>
      <c r="D13" s="17">
        <v>1.20832983226463E-2</v>
      </c>
      <c r="E13" s="17">
        <v>1.0481153445739799E-2</v>
      </c>
      <c r="F13" s="17"/>
      <c r="G13" s="17">
        <v>0</v>
      </c>
      <c r="H13" s="17">
        <v>6.1329694668716701E-3</v>
      </c>
      <c r="I13" s="17">
        <v>2.1356534553858001E-2</v>
      </c>
      <c r="J13" s="17">
        <v>1.29288033867341E-2</v>
      </c>
      <c r="K13" s="17">
        <v>2.0593934324288601E-2</v>
      </c>
      <c r="L13" s="17">
        <v>4.6800473351406796E-3</v>
      </c>
      <c r="M13" s="17"/>
      <c r="N13" s="17">
        <v>2.3827374515064899E-2</v>
      </c>
      <c r="O13" s="17">
        <v>0</v>
      </c>
      <c r="P13" s="17">
        <v>0</v>
      </c>
      <c r="Q13" s="17">
        <v>0</v>
      </c>
      <c r="R13" s="17">
        <v>0</v>
      </c>
      <c r="S13" s="17">
        <v>3.5522024293798998E-2</v>
      </c>
      <c r="T13" s="17">
        <v>0</v>
      </c>
      <c r="U13" s="17">
        <v>4.8724435358132902E-2</v>
      </c>
      <c r="V13" s="17">
        <v>1.37256847535739E-2</v>
      </c>
      <c r="W13" s="17">
        <v>9.4909544677994097E-3</v>
      </c>
      <c r="X13" s="17">
        <v>1.8600642473654901E-2</v>
      </c>
      <c r="Y13" s="17">
        <v>0</v>
      </c>
      <c r="Z13" s="17">
        <v>0</v>
      </c>
      <c r="AA13" s="17">
        <v>3.19872487005263E-2</v>
      </c>
      <c r="AB13" s="17">
        <v>3.5200237308384799E-2</v>
      </c>
      <c r="AC13" s="17">
        <v>0</v>
      </c>
      <c r="AD13" s="17"/>
      <c r="AE13" s="17">
        <v>1.27055129816504E-2</v>
      </c>
      <c r="AF13" s="17">
        <v>1.05758911503706E-2</v>
      </c>
    </row>
    <row r="14" spans="2:32" x14ac:dyDescent="0.5">
      <c r="B14" s="18" t="s">
        <v>87</v>
      </c>
      <c r="C14" s="17">
        <v>6.1149663360823302E-2</v>
      </c>
      <c r="D14" s="17">
        <v>3.4211864452429103E-2</v>
      </c>
      <c r="E14" s="17">
        <v>8.7098727043286001E-2</v>
      </c>
      <c r="F14" s="17"/>
      <c r="G14" s="17">
        <v>2.7699367513125302E-2</v>
      </c>
      <c r="H14" s="17">
        <v>4.06737802902895E-2</v>
      </c>
      <c r="I14" s="17">
        <v>6.5135222583611402E-2</v>
      </c>
      <c r="J14" s="17">
        <v>7.3835983482523002E-2</v>
      </c>
      <c r="K14" s="17">
        <v>7.2045730568222902E-2</v>
      </c>
      <c r="L14" s="17">
        <v>6.6339062703238402E-2</v>
      </c>
      <c r="M14" s="17"/>
      <c r="N14" s="17">
        <v>7.4862978121450693E-2</v>
      </c>
      <c r="O14" s="17">
        <v>3.4570150905412697E-2</v>
      </c>
      <c r="P14" s="17">
        <v>4.0750116988724099E-2</v>
      </c>
      <c r="Q14" s="17">
        <v>6.3480297295703897E-2</v>
      </c>
      <c r="R14" s="17">
        <v>9.6704822806779306E-2</v>
      </c>
      <c r="S14" s="17">
        <v>0</v>
      </c>
      <c r="T14" s="17">
        <v>6.9274772250705594E-2</v>
      </c>
      <c r="U14" s="17">
        <v>9.1712756510163695E-2</v>
      </c>
      <c r="V14" s="17">
        <v>9.5103495583388903E-2</v>
      </c>
      <c r="W14" s="17">
        <v>6.9844032518084007E-2</v>
      </c>
      <c r="X14" s="17">
        <v>3.7568004390686298E-2</v>
      </c>
      <c r="Y14" s="17">
        <v>0.153181992725756</v>
      </c>
      <c r="Z14" s="17">
        <v>6.9880655981160694E-2</v>
      </c>
      <c r="AA14" s="17">
        <v>6.2650315745632998E-2</v>
      </c>
      <c r="AB14" s="17">
        <v>3.5200237308384799E-2</v>
      </c>
      <c r="AC14" s="17">
        <v>0</v>
      </c>
      <c r="AD14" s="17"/>
      <c r="AE14" s="17">
        <v>3.5309167599967099E-2</v>
      </c>
      <c r="AF14" s="17">
        <v>7.2922698547356099E-2</v>
      </c>
    </row>
    <row r="15" spans="2:32" x14ac:dyDescent="0.5">
      <c r="B15" s="18" t="s">
        <v>499</v>
      </c>
      <c r="C15" s="21">
        <v>0.76108433340125203</v>
      </c>
      <c r="D15" s="21">
        <v>0.79258930297403696</v>
      </c>
      <c r="E15" s="21">
        <v>0.73011630339456401</v>
      </c>
      <c r="F15" s="21"/>
      <c r="G15" s="21">
        <v>0.73185523442351696</v>
      </c>
      <c r="H15" s="21">
        <v>0.75802014230426296</v>
      </c>
      <c r="I15" s="21">
        <v>0.72868432699976304</v>
      </c>
      <c r="J15" s="21">
        <v>0.73513041055120798</v>
      </c>
      <c r="K15" s="21">
        <v>0.76418263408581599</v>
      </c>
      <c r="L15" s="21">
        <v>0.80517687998731402</v>
      </c>
      <c r="M15" s="21"/>
      <c r="N15" s="21">
        <v>0.73464950727462897</v>
      </c>
      <c r="O15" s="21">
        <v>0.75100990118599997</v>
      </c>
      <c r="P15" s="21">
        <v>0.86257226496682904</v>
      </c>
      <c r="Q15" s="21">
        <v>0.78534120484756498</v>
      </c>
      <c r="R15" s="21">
        <v>0.69705758315928201</v>
      </c>
      <c r="S15" s="21">
        <v>0.89098536466883904</v>
      </c>
      <c r="T15" s="21">
        <v>0.81010420362624003</v>
      </c>
      <c r="U15" s="21">
        <v>0.73306799394122202</v>
      </c>
      <c r="V15" s="21">
        <v>0.63486083675171501</v>
      </c>
      <c r="W15" s="21">
        <v>0.77353885149576396</v>
      </c>
      <c r="X15" s="21">
        <v>0.86647874465267805</v>
      </c>
      <c r="Y15" s="21">
        <v>0.63400278417290201</v>
      </c>
      <c r="Z15" s="21">
        <v>0.79385167212917995</v>
      </c>
      <c r="AA15" s="21">
        <v>0.71521613709583598</v>
      </c>
      <c r="AB15" s="21">
        <v>0.71597413806765497</v>
      </c>
      <c r="AC15" s="21">
        <v>0.813119238827544</v>
      </c>
      <c r="AD15" s="21"/>
      <c r="AE15" s="21">
        <v>0.82238716346118901</v>
      </c>
      <c r="AF15" s="21">
        <v>0.73315451417452604</v>
      </c>
    </row>
    <row r="16" spans="2:32" x14ac:dyDescent="0.5">
      <c r="B16" s="18" t="s">
        <v>500</v>
      </c>
      <c r="C16" s="21">
        <v>4.0941479091723097E-2</v>
      </c>
      <c r="D16" s="21">
        <v>3.6363229722447502E-2</v>
      </c>
      <c r="E16" s="21">
        <v>4.5464727238707502E-2</v>
      </c>
      <c r="F16" s="21"/>
      <c r="G16" s="21">
        <v>6.1813271794175402E-2</v>
      </c>
      <c r="H16" s="21">
        <v>5.3355286065171897E-2</v>
      </c>
      <c r="I16" s="21">
        <v>4.8668280982702899E-2</v>
      </c>
      <c r="J16" s="21">
        <v>3.9170520300432297E-2</v>
      </c>
      <c r="K16" s="21">
        <v>3.19324283600914E-2</v>
      </c>
      <c r="L16" s="21">
        <v>2.9805369096099901E-2</v>
      </c>
      <c r="M16" s="21"/>
      <c r="N16" s="21">
        <v>6.4249933623498803E-2</v>
      </c>
      <c r="O16" s="21">
        <v>3.23593333573007E-2</v>
      </c>
      <c r="P16" s="21">
        <v>1.8878897701182899E-2</v>
      </c>
      <c r="Q16" s="21">
        <v>3.1237163335413098E-2</v>
      </c>
      <c r="R16" s="21">
        <v>0</v>
      </c>
      <c r="S16" s="21">
        <v>3.5522024293798998E-2</v>
      </c>
      <c r="T16" s="21">
        <v>5.0738666303584E-2</v>
      </c>
      <c r="U16" s="21">
        <v>4.8724435358132902E-2</v>
      </c>
      <c r="V16" s="21">
        <v>7.3513237565766595E-2</v>
      </c>
      <c r="W16" s="21">
        <v>1.42142919102714E-2</v>
      </c>
      <c r="X16" s="21">
        <v>1.8600642473654901E-2</v>
      </c>
      <c r="Y16" s="21">
        <v>0</v>
      </c>
      <c r="Z16" s="21">
        <v>5.1279282864164298E-2</v>
      </c>
      <c r="AA16" s="21">
        <v>7.7469649239791799E-2</v>
      </c>
      <c r="AB16" s="21">
        <v>6.9415885660110102E-2</v>
      </c>
      <c r="AC16" s="21">
        <v>7.2769144968214794E-2</v>
      </c>
      <c r="AD16" s="21"/>
      <c r="AE16" s="21">
        <v>4.5007402949974802E-2</v>
      </c>
      <c r="AF16" s="21">
        <v>3.9089027610452701E-2</v>
      </c>
    </row>
    <row r="17" spans="2:32" x14ac:dyDescent="0.5">
      <c r="B17" s="18" t="s">
        <v>99</v>
      </c>
      <c r="C17" s="22">
        <v>0.72014285430952896</v>
      </c>
      <c r="D17" s="22">
        <v>0.75622607325158897</v>
      </c>
      <c r="E17" s="22">
        <v>0.68465157615585703</v>
      </c>
      <c r="F17" s="22"/>
      <c r="G17" s="22">
        <v>0.67004196262934101</v>
      </c>
      <c r="H17" s="22">
        <v>0.70466485623909103</v>
      </c>
      <c r="I17" s="22">
        <v>0.68001604601706001</v>
      </c>
      <c r="J17" s="22">
        <v>0.69595989025077498</v>
      </c>
      <c r="K17" s="22">
        <v>0.73225020572572497</v>
      </c>
      <c r="L17" s="22">
        <v>0.77537151089121403</v>
      </c>
      <c r="M17" s="22"/>
      <c r="N17" s="22">
        <v>0.67039957365113101</v>
      </c>
      <c r="O17" s="22">
        <v>0.71865056782869896</v>
      </c>
      <c r="P17" s="22">
        <v>0.84369336726564703</v>
      </c>
      <c r="Q17" s="22">
        <v>0.75410404151215205</v>
      </c>
      <c r="R17" s="22">
        <v>0.69705758315928201</v>
      </c>
      <c r="S17" s="22">
        <v>0.85546334037504002</v>
      </c>
      <c r="T17" s="22">
        <v>0.75936553732265599</v>
      </c>
      <c r="U17" s="22">
        <v>0.68434355858308904</v>
      </c>
      <c r="V17" s="22">
        <v>0.56134759918594801</v>
      </c>
      <c r="W17" s="22">
        <v>0.75932455958549205</v>
      </c>
      <c r="X17" s="22">
        <v>0.84787810217902304</v>
      </c>
      <c r="Y17" s="22">
        <v>0.63400278417290201</v>
      </c>
      <c r="Z17" s="22">
        <v>0.74257238926501501</v>
      </c>
      <c r="AA17" s="22">
        <v>0.63774648785604504</v>
      </c>
      <c r="AB17" s="22">
        <v>0.64655825240754505</v>
      </c>
      <c r="AC17" s="22">
        <v>0.74035009385932904</v>
      </c>
      <c r="AD17" s="22"/>
      <c r="AE17" s="22">
        <v>0.77737976051121405</v>
      </c>
      <c r="AF17" s="22">
        <v>0.69406548656407396</v>
      </c>
    </row>
    <row r="18" spans="2:32" x14ac:dyDescent="0.5">
      <c r="B18" s="16"/>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AF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503</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494</v>
      </c>
      <c r="C9" s="17">
        <v>0.15358402503780499</v>
      </c>
      <c r="D9" s="17">
        <v>0.19085245759278299</v>
      </c>
      <c r="E9" s="17">
        <v>0.116629164839105</v>
      </c>
      <c r="F9" s="17"/>
      <c r="G9" s="17">
        <v>0.17082012010689099</v>
      </c>
      <c r="H9" s="17">
        <v>0.157009133058302</v>
      </c>
      <c r="I9" s="17">
        <v>0.19109625294032201</v>
      </c>
      <c r="J9" s="17">
        <v>0.154304867970743</v>
      </c>
      <c r="K9" s="17">
        <v>0.12634233225531999</v>
      </c>
      <c r="L9" s="17">
        <v>0.143076831099404</v>
      </c>
      <c r="M9" s="17"/>
      <c r="N9" s="17">
        <v>0.15573730375119499</v>
      </c>
      <c r="O9" s="17">
        <v>0.16890195322261001</v>
      </c>
      <c r="P9" s="17">
        <v>0.172116946619671</v>
      </c>
      <c r="Q9" s="17">
        <v>0.12314404427848499</v>
      </c>
      <c r="R9" s="17">
        <v>0.41317803090998001</v>
      </c>
      <c r="S9" s="17">
        <v>0.22902760680277001</v>
      </c>
      <c r="T9" s="17">
        <v>0.10445012994115201</v>
      </c>
      <c r="U9" s="17">
        <v>0.33328612437475003</v>
      </c>
      <c r="V9" s="17">
        <v>7.8890773917682205E-2</v>
      </c>
      <c r="W9" s="17">
        <v>0.174098180445348</v>
      </c>
      <c r="X9" s="17">
        <v>9.5291983774692196E-2</v>
      </c>
      <c r="Y9" s="17">
        <v>0.256687090079328</v>
      </c>
      <c r="Z9" s="17">
        <v>0.16046116084836801</v>
      </c>
      <c r="AA9" s="17">
        <v>0.18837094493598699</v>
      </c>
      <c r="AB9" s="17">
        <v>4.5940323891943302E-2</v>
      </c>
      <c r="AC9" s="17">
        <v>0.18635692750041599</v>
      </c>
      <c r="AD9" s="17"/>
      <c r="AE9" s="17">
        <v>0.15035647218409801</v>
      </c>
      <c r="AF9" s="17">
        <v>0.155054511272463</v>
      </c>
    </row>
    <row r="10" spans="2:32" x14ac:dyDescent="0.5">
      <c r="B10" s="18" t="s">
        <v>495</v>
      </c>
      <c r="C10" s="17">
        <v>0.37243920821381399</v>
      </c>
      <c r="D10" s="17">
        <v>0.37972328037223202</v>
      </c>
      <c r="E10" s="17">
        <v>0.366861830305166</v>
      </c>
      <c r="F10" s="17"/>
      <c r="G10" s="17">
        <v>0.40692304542625501</v>
      </c>
      <c r="H10" s="17">
        <v>0.40478765677858702</v>
      </c>
      <c r="I10" s="17">
        <v>0.31307771233749299</v>
      </c>
      <c r="J10" s="17">
        <v>0.36526433987110501</v>
      </c>
      <c r="K10" s="17">
        <v>0.34571988788370001</v>
      </c>
      <c r="L10" s="17">
        <v>0.39893255378888598</v>
      </c>
      <c r="M10" s="17"/>
      <c r="N10" s="17">
        <v>0.32383110769029499</v>
      </c>
      <c r="O10" s="17">
        <v>0.39133771598410799</v>
      </c>
      <c r="P10" s="17">
        <v>0.367352071339277</v>
      </c>
      <c r="Q10" s="17">
        <v>0.24501786698529099</v>
      </c>
      <c r="R10" s="17">
        <v>0.200594754396869</v>
      </c>
      <c r="S10" s="17">
        <v>0.34881900566315199</v>
      </c>
      <c r="T10" s="17">
        <v>0.38679971908907101</v>
      </c>
      <c r="U10" s="17">
        <v>0.220387141119647</v>
      </c>
      <c r="V10" s="17">
        <v>0.34533755334034799</v>
      </c>
      <c r="W10" s="17">
        <v>0.41950265325469599</v>
      </c>
      <c r="X10" s="17">
        <v>0.398322044599772</v>
      </c>
      <c r="Y10" s="17">
        <v>0.23338264370152101</v>
      </c>
      <c r="Z10" s="17">
        <v>0.44348873940061601</v>
      </c>
      <c r="AA10" s="17">
        <v>0.247747433114544</v>
      </c>
      <c r="AB10" s="17">
        <v>0.43329099633749701</v>
      </c>
      <c r="AC10" s="17">
        <v>0.43899918766517998</v>
      </c>
      <c r="AD10" s="17"/>
      <c r="AE10" s="17">
        <v>0.40609959369659598</v>
      </c>
      <c r="AF10" s="17">
        <v>0.35710339939851399</v>
      </c>
    </row>
    <row r="11" spans="2:32" x14ac:dyDescent="0.5">
      <c r="B11" s="18" t="s">
        <v>496</v>
      </c>
      <c r="C11" s="17">
        <v>0.28863352028008099</v>
      </c>
      <c r="D11" s="17">
        <v>0.28023290721379701</v>
      </c>
      <c r="E11" s="17">
        <v>0.29772327183521102</v>
      </c>
      <c r="F11" s="17"/>
      <c r="G11" s="17">
        <v>0.201577117863905</v>
      </c>
      <c r="H11" s="17">
        <v>0.30306917444067899</v>
      </c>
      <c r="I11" s="17">
        <v>0.25021287652919799</v>
      </c>
      <c r="J11" s="17">
        <v>0.28548518188045602</v>
      </c>
      <c r="K11" s="17">
        <v>0.35327854156557997</v>
      </c>
      <c r="L11" s="17">
        <v>0.288477054414984</v>
      </c>
      <c r="M11" s="17"/>
      <c r="N11" s="17">
        <v>0.249760554028265</v>
      </c>
      <c r="O11" s="17">
        <v>0.24566875068958199</v>
      </c>
      <c r="P11" s="17">
        <v>0.26147726600047799</v>
      </c>
      <c r="Q11" s="17">
        <v>0.47705028144441203</v>
      </c>
      <c r="R11" s="17">
        <v>0.28952239188637202</v>
      </c>
      <c r="S11" s="17">
        <v>0.30700912376186401</v>
      </c>
      <c r="T11" s="17">
        <v>0.337392102068653</v>
      </c>
      <c r="U11" s="17">
        <v>8.76717640320719E-2</v>
      </c>
      <c r="V11" s="17">
        <v>0.36852915821989002</v>
      </c>
      <c r="W11" s="17">
        <v>0.26815097546102901</v>
      </c>
      <c r="X11" s="17">
        <v>0.346160838431253</v>
      </c>
      <c r="Y11" s="17">
        <v>0.433883553006495</v>
      </c>
      <c r="Z11" s="17">
        <v>0.25768696961429399</v>
      </c>
      <c r="AA11" s="17">
        <v>0.320058091258557</v>
      </c>
      <c r="AB11" s="17">
        <v>0.33161011060919199</v>
      </c>
      <c r="AC11" s="17">
        <v>0.23636538044851199</v>
      </c>
      <c r="AD11" s="17"/>
      <c r="AE11" s="17">
        <v>0.27593967114860302</v>
      </c>
      <c r="AF11" s="17">
        <v>0.29441688968059498</v>
      </c>
    </row>
    <row r="12" spans="2:32" x14ac:dyDescent="0.5">
      <c r="B12" s="18" t="s">
        <v>497</v>
      </c>
      <c r="C12" s="17">
        <v>8.8036108608923497E-2</v>
      </c>
      <c r="D12" s="17">
        <v>9.3369739227852397E-2</v>
      </c>
      <c r="E12" s="17">
        <v>8.1504177624444396E-2</v>
      </c>
      <c r="F12" s="17"/>
      <c r="G12" s="17">
        <v>0.159179546610665</v>
      </c>
      <c r="H12" s="17">
        <v>8.3719037269388993E-2</v>
      </c>
      <c r="I12" s="17">
        <v>0.13351068063528801</v>
      </c>
      <c r="J12" s="17">
        <v>7.6262141498242397E-2</v>
      </c>
      <c r="K12" s="17">
        <v>5.9327514504697601E-2</v>
      </c>
      <c r="L12" s="17">
        <v>6.8193138329402297E-2</v>
      </c>
      <c r="M12" s="17"/>
      <c r="N12" s="17">
        <v>0.110897929149697</v>
      </c>
      <c r="O12" s="17">
        <v>0.130591444223741</v>
      </c>
      <c r="P12" s="17">
        <v>7.54673777224215E-2</v>
      </c>
      <c r="Q12" s="17">
        <v>9.1307509996107705E-2</v>
      </c>
      <c r="R12" s="17">
        <v>0</v>
      </c>
      <c r="S12" s="17">
        <v>3.7970586743563302E-2</v>
      </c>
      <c r="T12" s="17">
        <v>4.9009487575064702E-2</v>
      </c>
      <c r="U12" s="17">
        <v>0.13693981256335</v>
      </c>
      <c r="V12" s="17">
        <v>0.12720961389021099</v>
      </c>
      <c r="W12" s="17">
        <v>6.2845792967599498E-2</v>
      </c>
      <c r="X12" s="17">
        <v>6.7431319167426895E-2</v>
      </c>
      <c r="Y12" s="17">
        <v>0</v>
      </c>
      <c r="Z12" s="17">
        <v>4.9563649852127301E-2</v>
      </c>
      <c r="AA12" s="17">
        <v>0.145196329441071</v>
      </c>
      <c r="AB12" s="17">
        <v>3.5285079549706798E-2</v>
      </c>
      <c r="AC12" s="17">
        <v>0.10724208196905299</v>
      </c>
      <c r="AD12" s="17"/>
      <c r="AE12" s="17">
        <v>9.2817950354785697E-2</v>
      </c>
      <c r="AF12" s="17">
        <v>8.5857482020197301E-2</v>
      </c>
    </row>
    <row r="13" spans="2:32" x14ac:dyDescent="0.5">
      <c r="B13" s="18" t="s">
        <v>498</v>
      </c>
      <c r="C13" s="17">
        <v>2.4536259819263901E-2</v>
      </c>
      <c r="D13" s="17">
        <v>2.1340966377136599E-2</v>
      </c>
      <c r="E13" s="17">
        <v>2.7678224375596999E-2</v>
      </c>
      <c r="F13" s="17"/>
      <c r="G13" s="17">
        <v>0</v>
      </c>
      <c r="H13" s="17">
        <v>2.1400001617119E-2</v>
      </c>
      <c r="I13" s="17">
        <v>4.4806161949506998E-2</v>
      </c>
      <c r="J13" s="17">
        <v>4.16717308713348E-2</v>
      </c>
      <c r="K13" s="17">
        <v>2.6117701081928599E-2</v>
      </c>
      <c r="L13" s="17">
        <v>1.12537934924914E-2</v>
      </c>
      <c r="M13" s="17"/>
      <c r="N13" s="17">
        <v>5.6968609175620202E-2</v>
      </c>
      <c r="O13" s="17">
        <v>1.0845523877909701E-2</v>
      </c>
      <c r="P13" s="17">
        <v>0</v>
      </c>
      <c r="Q13" s="17">
        <v>0</v>
      </c>
      <c r="R13" s="17">
        <v>0</v>
      </c>
      <c r="S13" s="17">
        <v>4.1651652734851601E-2</v>
      </c>
      <c r="T13" s="17">
        <v>6.5705655923016706E-2</v>
      </c>
      <c r="U13" s="17">
        <v>4.8724435358132902E-2</v>
      </c>
      <c r="V13" s="17">
        <v>1.37256847535739E-2</v>
      </c>
      <c r="W13" s="17">
        <v>1.4600141952744301E-2</v>
      </c>
      <c r="X13" s="17">
        <v>1.8600642473654901E-2</v>
      </c>
      <c r="Y13" s="17">
        <v>0</v>
      </c>
      <c r="Z13" s="17">
        <v>0</v>
      </c>
      <c r="AA13" s="17">
        <v>6.6857730029814502E-2</v>
      </c>
      <c r="AB13" s="17">
        <v>3.5200237308384799E-2</v>
      </c>
      <c r="AC13" s="17">
        <v>0</v>
      </c>
      <c r="AD13" s="17"/>
      <c r="AE13" s="17">
        <v>4.03376780687262E-2</v>
      </c>
      <c r="AF13" s="17">
        <v>1.7337069263104299E-2</v>
      </c>
    </row>
    <row r="14" spans="2:32" x14ac:dyDescent="0.5">
      <c r="B14" s="18" t="s">
        <v>87</v>
      </c>
      <c r="C14" s="17">
        <v>7.2770878040112896E-2</v>
      </c>
      <c r="D14" s="17">
        <v>3.44806492161992E-2</v>
      </c>
      <c r="E14" s="17">
        <v>0.10960333102047599</v>
      </c>
      <c r="F14" s="17"/>
      <c r="G14" s="17">
        <v>6.1500169992283797E-2</v>
      </c>
      <c r="H14" s="17">
        <v>3.0014996835924599E-2</v>
      </c>
      <c r="I14" s="17">
        <v>6.7296315608192298E-2</v>
      </c>
      <c r="J14" s="17">
        <v>7.7011737908119104E-2</v>
      </c>
      <c r="K14" s="17">
        <v>8.9214022708774501E-2</v>
      </c>
      <c r="L14" s="17">
        <v>9.0066628874831398E-2</v>
      </c>
      <c r="M14" s="17"/>
      <c r="N14" s="17">
        <v>0.102804496204928</v>
      </c>
      <c r="O14" s="17">
        <v>5.2654612002048601E-2</v>
      </c>
      <c r="P14" s="17">
        <v>0.12358633831815299</v>
      </c>
      <c r="Q14" s="17">
        <v>6.3480297295703897E-2</v>
      </c>
      <c r="R14" s="17">
        <v>9.6704822806779306E-2</v>
      </c>
      <c r="S14" s="17">
        <v>3.5522024293798998E-2</v>
      </c>
      <c r="T14" s="17">
        <v>5.6642905403042398E-2</v>
      </c>
      <c r="U14" s="17">
        <v>0.172990722552048</v>
      </c>
      <c r="V14" s="17">
        <v>6.6307215878295106E-2</v>
      </c>
      <c r="W14" s="17">
        <v>6.0802255918583001E-2</v>
      </c>
      <c r="X14" s="17">
        <v>7.4193171553200807E-2</v>
      </c>
      <c r="Y14" s="17">
        <v>7.6046713212655506E-2</v>
      </c>
      <c r="Z14" s="17">
        <v>8.8799480284594404E-2</v>
      </c>
      <c r="AA14" s="17">
        <v>3.1769471220026498E-2</v>
      </c>
      <c r="AB14" s="17">
        <v>0.11867325230327599</v>
      </c>
      <c r="AC14" s="17">
        <v>3.1036422416839099E-2</v>
      </c>
      <c r="AD14" s="17"/>
      <c r="AE14" s="17">
        <v>3.4448634547191298E-2</v>
      </c>
      <c r="AF14" s="17">
        <v>9.0230648365126703E-2</v>
      </c>
    </row>
    <row r="15" spans="2:32" x14ac:dyDescent="0.5">
      <c r="B15" s="18" t="s">
        <v>499</v>
      </c>
      <c r="C15" s="21">
        <v>0.52602323325161904</v>
      </c>
      <c r="D15" s="21">
        <v>0.57057573796501404</v>
      </c>
      <c r="E15" s="21">
        <v>0.48349099514427102</v>
      </c>
      <c r="F15" s="21"/>
      <c r="G15" s="21">
        <v>0.57774316553314597</v>
      </c>
      <c r="H15" s="21">
        <v>0.56179678983688897</v>
      </c>
      <c r="I15" s="21">
        <v>0.50417396527781499</v>
      </c>
      <c r="J15" s="21">
        <v>0.51956920784184801</v>
      </c>
      <c r="K15" s="21">
        <v>0.47206222013901999</v>
      </c>
      <c r="L15" s="21">
        <v>0.54200938488828998</v>
      </c>
      <c r="M15" s="21"/>
      <c r="N15" s="21">
        <v>0.47956841144148998</v>
      </c>
      <c r="O15" s="21">
        <v>0.56023966920671797</v>
      </c>
      <c r="P15" s="21">
        <v>0.53946901795894697</v>
      </c>
      <c r="Q15" s="21">
        <v>0.36816191126377601</v>
      </c>
      <c r="R15" s="21">
        <v>0.61377278530684898</v>
      </c>
      <c r="S15" s="21">
        <v>0.57784661246592195</v>
      </c>
      <c r="T15" s="21">
        <v>0.49124984903022301</v>
      </c>
      <c r="U15" s="21">
        <v>0.55367326549439699</v>
      </c>
      <c r="V15" s="21">
        <v>0.42422832725803</v>
      </c>
      <c r="W15" s="21">
        <v>0.59360083370004402</v>
      </c>
      <c r="X15" s="21">
        <v>0.493614028374464</v>
      </c>
      <c r="Y15" s="21">
        <v>0.490069733780849</v>
      </c>
      <c r="Z15" s="21">
        <v>0.60394990024898398</v>
      </c>
      <c r="AA15" s="21">
        <v>0.436118378050531</v>
      </c>
      <c r="AB15" s="21">
        <v>0.47923132022943998</v>
      </c>
      <c r="AC15" s="21">
        <v>0.62535611516559597</v>
      </c>
      <c r="AD15" s="21"/>
      <c r="AE15" s="21">
        <v>0.55645606588069396</v>
      </c>
      <c r="AF15" s="21">
        <v>0.51215791067097705</v>
      </c>
    </row>
    <row r="16" spans="2:32" x14ac:dyDescent="0.5">
      <c r="B16" s="18" t="s">
        <v>500</v>
      </c>
      <c r="C16" s="21">
        <v>0.11257236842818701</v>
      </c>
      <c r="D16" s="21">
        <v>0.114710705604989</v>
      </c>
      <c r="E16" s="21">
        <v>0.10918240200004101</v>
      </c>
      <c r="F16" s="21"/>
      <c r="G16" s="21">
        <v>0.159179546610665</v>
      </c>
      <c r="H16" s="21">
        <v>0.105119038886508</v>
      </c>
      <c r="I16" s="21">
        <v>0.17831684258479499</v>
      </c>
      <c r="J16" s="21">
        <v>0.117933872369577</v>
      </c>
      <c r="K16" s="21">
        <v>8.5445215586626197E-2</v>
      </c>
      <c r="L16" s="21">
        <v>7.9446931821893704E-2</v>
      </c>
      <c r="M16" s="21"/>
      <c r="N16" s="21">
        <v>0.16786653832531701</v>
      </c>
      <c r="O16" s="21">
        <v>0.14143696810165099</v>
      </c>
      <c r="P16" s="21">
        <v>7.54673777224215E-2</v>
      </c>
      <c r="Q16" s="21">
        <v>9.1307509996107705E-2</v>
      </c>
      <c r="R16" s="21">
        <v>0</v>
      </c>
      <c r="S16" s="21">
        <v>7.9622239478414902E-2</v>
      </c>
      <c r="T16" s="21">
        <v>0.114715143498081</v>
      </c>
      <c r="U16" s="21">
        <v>0.18566424792148301</v>
      </c>
      <c r="V16" s="21">
        <v>0.14093529864378501</v>
      </c>
      <c r="W16" s="21">
        <v>7.7445934920343795E-2</v>
      </c>
      <c r="X16" s="21">
        <v>8.6031961641081803E-2</v>
      </c>
      <c r="Y16" s="21">
        <v>0</v>
      </c>
      <c r="Z16" s="21">
        <v>4.9563649852127301E-2</v>
      </c>
      <c r="AA16" s="21">
        <v>0.21205405947088601</v>
      </c>
      <c r="AB16" s="21">
        <v>7.0485316858091604E-2</v>
      </c>
      <c r="AC16" s="21">
        <v>0.10724208196905299</v>
      </c>
      <c r="AD16" s="21"/>
      <c r="AE16" s="21">
        <v>0.133155628423512</v>
      </c>
      <c r="AF16" s="21">
        <v>0.103194551283302</v>
      </c>
    </row>
    <row r="17" spans="2:32" x14ac:dyDescent="0.5">
      <c r="B17" s="18" t="s">
        <v>99</v>
      </c>
      <c r="C17" s="22">
        <v>0.41345086482343102</v>
      </c>
      <c r="D17" s="22">
        <v>0.45586503236002601</v>
      </c>
      <c r="E17" s="22">
        <v>0.37430859314422898</v>
      </c>
      <c r="F17" s="22"/>
      <c r="G17" s="22">
        <v>0.41856361892248001</v>
      </c>
      <c r="H17" s="22">
        <v>0.45667775095037999</v>
      </c>
      <c r="I17" s="22">
        <v>0.32585712269301997</v>
      </c>
      <c r="J17" s="22">
        <v>0.40163533547227098</v>
      </c>
      <c r="K17" s="22">
        <v>0.38661700455239401</v>
      </c>
      <c r="L17" s="22">
        <v>0.46256245306639698</v>
      </c>
      <c r="M17" s="22"/>
      <c r="N17" s="22">
        <v>0.31170187311617298</v>
      </c>
      <c r="O17" s="22">
        <v>0.41880270110506701</v>
      </c>
      <c r="P17" s="22">
        <v>0.46400164023652601</v>
      </c>
      <c r="Q17" s="22">
        <v>0.27685440126766903</v>
      </c>
      <c r="R17" s="22">
        <v>0.61377278530684898</v>
      </c>
      <c r="S17" s="22">
        <v>0.49822437298750699</v>
      </c>
      <c r="T17" s="22">
        <v>0.37653470553214202</v>
      </c>
      <c r="U17" s="22">
        <v>0.36800901757291399</v>
      </c>
      <c r="V17" s="22">
        <v>0.28329302861424499</v>
      </c>
      <c r="W17" s="22">
        <v>0.5161548987797</v>
      </c>
      <c r="X17" s="22">
        <v>0.40758206673338299</v>
      </c>
      <c r="Y17" s="22">
        <v>0.490069733780849</v>
      </c>
      <c r="Z17" s="22">
        <v>0.55438625039685696</v>
      </c>
      <c r="AA17" s="22">
        <v>0.22406431857964501</v>
      </c>
      <c r="AB17" s="22">
        <v>0.40874600337134898</v>
      </c>
      <c r="AC17" s="22">
        <v>0.51811403319654303</v>
      </c>
      <c r="AD17" s="22"/>
      <c r="AE17" s="22">
        <v>0.42330043745718199</v>
      </c>
      <c r="AF17" s="22">
        <v>0.40896335938767597</v>
      </c>
    </row>
    <row r="18" spans="2:32" x14ac:dyDescent="0.5">
      <c r="B18" s="16"/>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AF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504</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494</v>
      </c>
      <c r="C9" s="17">
        <v>0.33656823158871202</v>
      </c>
      <c r="D9" s="17">
        <v>0.34273890033626497</v>
      </c>
      <c r="E9" s="17">
        <v>0.328220963597529</v>
      </c>
      <c r="F9" s="17"/>
      <c r="G9" s="17">
        <v>0.42912167306716997</v>
      </c>
      <c r="H9" s="17">
        <v>0.30232393754670001</v>
      </c>
      <c r="I9" s="17">
        <v>0.30843452665853099</v>
      </c>
      <c r="J9" s="17">
        <v>0.27674745668877898</v>
      </c>
      <c r="K9" s="17">
        <v>0.33331292153577102</v>
      </c>
      <c r="L9" s="17">
        <v>0.38083082597347501</v>
      </c>
      <c r="M9" s="17"/>
      <c r="N9" s="17">
        <v>0.323200968237155</v>
      </c>
      <c r="O9" s="17">
        <v>0.29115105436425698</v>
      </c>
      <c r="P9" s="17">
        <v>0.41614309429012403</v>
      </c>
      <c r="Q9" s="17">
        <v>0.47825529009804102</v>
      </c>
      <c r="R9" s="17">
        <v>0.50640582609724505</v>
      </c>
      <c r="S9" s="17">
        <v>0.51300800357804699</v>
      </c>
      <c r="T9" s="17">
        <v>0.32823663135019598</v>
      </c>
      <c r="U9" s="17">
        <v>0.28613582947312999</v>
      </c>
      <c r="V9" s="17">
        <v>0.28155420362139599</v>
      </c>
      <c r="W9" s="17">
        <v>0.30818502780613699</v>
      </c>
      <c r="X9" s="17">
        <v>0.35036455732491001</v>
      </c>
      <c r="Y9" s="17">
        <v>0.49127435360849098</v>
      </c>
      <c r="Z9" s="17">
        <v>0.34749302983345798</v>
      </c>
      <c r="AA9" s="17">
        <v>0.358015283677523</v>
      </c>
      <c r="AB9" s="17">
        <v>0.35690297915583102</v>
      </c>
      <c r="AC9" s="17">
        <v>0.51507206666827099</v>
      </c>
      <c r="AD9" s="17"/>
      <c r="AE9" s="17">
        <v>0.34212036075499103</v>
      </c>
      <c r="AF9" s="17">
        <v>0.33403865891179002</v>
      </c>
    </row>
    <row r="10" spans="2:32" x14ac:dyDescent="0.5">
      <c r="B10" s="18" t="s">
        <v>495</v>
      </c>
      <c r="C10" s="17">
        <v>0.40620881100455702</v>
      </c>
      <c r="D10" s="17">
        <v>0.40617176818994399</v>
      </c>
      <c r="E10" s="17">
        <v>0.40774729352078498</v>
      </c>
      <c r="F10" s="17"/>
      <c r="G10" s="17">
        <v>0.35790014955085903</v>
      </c>
      <c r="H10" s="17">
        <v>0.40376630936195901</v>
      </c>
      <c r="I10" s="17">
        <v>0.40240615806868302</v>
      </c>
      <c r="J10" s="17">
        <v>0.412324880138703</v>
      </c>
      <c r="K10" s="17">
        <v>0.421600944262087</v>
      </c>
      <c r="L10" s="17">
        <v>0.411483778214073</v>
      </c>
      <c r="M10" s="17"/>
      <c r="N10" s="17">
        <v>0.374858005617559</v>
      </c>
      <c r="O10" s="17">
        <v>0.43846080595890002</v>
      </c>
      <c r="P10" s="17">
        <v>0.44558373557105602</v>
      </c>
      <c r="Q10" s="17">
        <v>0.24598580519463301</v>
      </c>
      <c r="R10" s="17">
        <v>0.31012752562402801</v>
      </c>
      <c r="S10" s="17">
        <v>0.33881998023326598</v>
      </c>
      <c r="T10" s="17">
        <v>0.45480423775960199</v>
      </c>
      <c r="U10" s="17">
        <v>0.495357134359594</v>
      </c>
      <c r="V10" s="17">
        <v>0.40011512158054602</v>
      </c>
      <c r="W10" s="17">
        <v>0.48110108931301099</v>
      </c>
      <c r="X10" s="17">
        <v>0.46501549692890898</v>
      </c>
      <c r="Y10" s="17">
        <v>0.21171499542257499</v>
      </c>
      <c r="Z10" s="17">
        <v>0.39280213267187802</v>
      </c>
      <c r="AA10" s="17">
        <v>0.33350409718740298</v>
      </c>
      <c r="AB10" s="17">
        <v>0.14639904727157299</v>
      </c>
      <c r="AC10" s="17">
        <v>0.19652821056664399</v>
      </c>
      <c r="AD10" s="17"/>
      <c r="AE10" s="17">
        <v>0.44589000680888102</v>
      </c>
      <c r="AF10" s="17">
        <v>0.388129896467798</v>
      </c>
    </row>
    <row r="11" spans="2:32" x14ac:dyDescent="0.5">
      <c r="B11" s="18" t="s">
        <v>496</v>
      </c>
      <c r="C11" s="17">
        <v>0.17219403299513</v>
      </c>
      <c r="D11" s="17">
        <v>0.18466235023643299</v>
      </c>
      <c r="E11" s="17">
        <v>0.16092526646753399</v>
      </c>
      <c r="F11" s="17"/>
      <c r="G11" s="17">
        <v>0.159559129573877</v>
      </c>
      <c r="H11" s="17">
        <v>0.21658430113505001</v>
      </c>
      <c r="I11" s="17">
        <v>0.18406898775580199</v>
      </c>
      <c r="J11" s="17">
        <v>0.191153893918348</v>
      </c>
      <c r="K11" s="17">
        <v>0.17971375974956599</v>
      </c>
      <c r="L11" s="17">
        <v>0.12715087252111301</v>
      </c>
      <c r="M11" s="17"/>
      <c r="N11" s="17">
        <v>0.17530140180776299</v>
      </c>
      <c r="O11" s="17">
        <v>0.17736543401975599</v>
      </c>
      <c r="P11" s="17">
        <v>3.5197821693890803E-2</v>
      </c>
      <c r="Q11" s="17">
        <v>0.150663616409632</v>
      </c>
      <c r="R11" s="17">
        <v>8.6761825471947801E-2</v>
      </c>
      <c r="S11" s="17">
        <v>0.112649991894888</v>
      </c>
      <c r="T11" s="17">
        <v>0.143542005469562</v>
      </c>
      <c r="U11" s="17">
        <v>0.12679427965711201</v>
      </c>
      <c r="V11" s="17">
        <v>0.26597455346425197</v>
      </c>
      <c r="W11" s="17">
        <v>0.13158366400951699</v>
      </c>
      <c r="X11" s="17">
        <v>0.14924905507217101</v>
      </c>
      <c r="Y11" s="17">
        <v>0.143828658243178</v>
      </c>
      <c r="Z11" s="17">
        <v>0.189824181513504</v>
      </c>
      <c r="AA11" s="17">
        <v>0.21725860589144999</v>
      </c>
      <c r="AB11" s="17">
        <v>0.39050733316525899</v>
      </c>
      <c r="AC11" s="17">
        <v>0.25033303215347702</v>
      </c>
      <c r="AD11" s="17"/>
      <c r="AE11" s="17">
        <v>0.15626172304778899</v>
      </c>
      <c r="AF11" s="17">
        <v>0.179452858342317</v>
      </c>
    </row>
    <row r="12" spans="2:32" x14ac:dyDescent="0.5">
      <c r="B12" s="18" t="s">
        <v>497</v>
      </c>
      <c r="C12" s="17">
        <v>2.4940071948768901E-2</v>
      </c>
      <c r="D12" s="17">
        <v>2.4436967808516698E-2</v>
      </c>
      <c r="E12" s="17">
        <v>2.5512770676627598E-2</v>
      </c>
      <c r="F12" s="17"/>
      <c r="G12" s="17">
        <v>2.48735621728539E-2</v>
      </c>
      <c r="H12" s="17">
        <v>4.3133470365271202E-2</v>
      </c>
      <c r="I12" s="17">
        <v>3.4746931113464198E-2</v>
      </c>
      <c r="J12" s="17">
        <v>2.2101686784355E-2</v>
      </c>
      <c r="K12" s="17">
        <v>5.5789977714654302E-3</v>
      </c>
      <c r="L12" s="17">
        <v>2.42279736759183E-2</v>
      </c>
      <c r="M12" s="17"/>
      <c r="N12" s="17">
        <v>3.0735938186734101E-2</v>
      </c>
      <c r="O12" s="17">
        <v>6.9772721687496694E-2</v>
      </c>
      <c r="P12" s="17">
        <v>1.7210429255927501E-2</v>
      </c>
      <c r="Q12" s="17">
        <v>3.1237163335413098E-2</v>
      </c>
      <c r="R12" s="17">
        <v>0</v>
      </c>
      <c r="S12" s="17">
        <v>0</v>
      </c>
      <c r="T12" s="17">
        <v>4.0574551010866898E-2</v>
      </c>
      <c r="U12" s="17">
        <v>0</v>
      </c>
      <c r="V12" s="17">
        <v>0</v>
      </c>
      <c r="W12" s="17">
        <v>1.4359566163418399E-2</v>
      </c>
      <c r="X12" s="17">
        <v>0</v>
      </c>
      <c r="Y12" s="17">
        <v>7.7135279513100702E-2</v>
      </c>
      <c r="Z12" s="17">
        <v>0</v>
      </c>
      <c r="AA12" s="17">
        <v>0</v>
      </c>
      <c r="AB12" s="17">
        <v>0</v>
      </c>
      <c r="AC12" s="17">
        <v>3.8066690611607702E-2</v>
      </c>
      <c r="AD12" s="17"/>
      <c r="AE12" s="17">
        <v>2.2304173903157799E-2</v>
      </c>
      <c r="AF12" s="17">
        <v>2.61409978414564E-2</v>
      </c>
    </row>
    <row r="13" spans="2:32" x14ac:dyDescent="0.5">
      <c r="B13" s="18" t="s">
        <v>498</v>
      </c>
      <c r="C13" s="17">
        <v>1.8490748471954699E-2</v>
      </c>
      <c r="D13" s="17">
        <v>1.6657362810976298E-2</v>
      </c>
      <c r="E13" s="17">
        <v>2.0309862658376299E-2</v>
      </c>
      <c r="F13" s="17"/>
      <c r="G13" s="17">
        <v>1.21239415468934E-2</v>
      </c>
      <c r="H13" s="17">
        <v>1.4514752884584E-2</v>
      </c>
      <c r="I13" s="17">
        <v>2.28720829105695E-2</v>
      </c>
      <c r="J13" s="17">
        <v>2.5032225519269601E-2</v>
      </c>
      <c r="K13" s="17">
        <v>2.5679874615112199E-2</v>
      </c>
      <c r="L13" s="17">
        <v>1.1325978463668E-2</v>
      </c>
      <c r="M13" s="17"/>
      <c r="N13" s="17">
        <v>3.2455661787704003E-2</v>
      </c>
      <c r="O13" s="17">
        <v>6.39366963238539E-3</v>
      </c>
      <c r="P13" s="17">
        <v>2.4413451924417101E-2</v>
      </c>
      <c r="Q13" s="17">
        <v>6.1100109554891202E-2</v>
      </c>
      <c r="R13" s="17">
        <v>0</v>
      </c>
      <c r="S13" s="17">
        <v>3.5522024293798998E-2</v>
      </c>
      <c r="T13" s="17">
        <v>1.1900165496634601E-2</v>
      </c>
      <c r="U13" s="17">
        <v>0</v>
      </c>
      <c r="V13" s="17">
        <v>1.37256847535739E-2</v>
      </c>
      <c r="W13" s="17">
        <v>1.3796855489787801E-2</v>
      </c>
      <c r="X13" s="17">
        <v>1.8600642473654901E-2</v>
      </c>
      <c r="Y13" s="17">
        <v>0</v>
      </c>
      <c r="Z13" s="17">
        <v>1.7246827247714001E-2</v>
      </c>
      <c r="AA13" s="17">
        <v>0</v>
      </c>
      <c r="AB13" s="17">
        <v>7.0990403098951702E-2</v>
      </c>
      <c r="AC13" s="17">
        <v>0</v>
      </c>
      <c r="AD13" s="17"/>
      <c r="AE13" s="17">
        <v>1.9990518555209599E-2</v>
      </c>
      <c r="AF13" s="17">
        <v>1.78074471094237E-2</v>
      </c>
    </row>
    <row r="14" spans="2:32" x14ac:dyDescent="0.5">
      <c r="B14" s="18" t="s">
        <v>87</v>
      </c>
      <c r="C14" s="17">
        <v>4.1598103990877502E-2</v>
      </c>
      <c r="D14" s="17">
        <v>2.5332650617865399E-2</v>
      </c>
      <c r="E14" s="17">
        <v>5.7283843079148203E-2</v>
      </c>
      <c r="F14" s="17"/>
      <c r="G14" s="17">
        <v>1.6421544088346601E-2</v>
      </c>
      <c r="H14" s="17">
        <v>1.9677228706436001E-2</v>
      </c>
      <c r="I14" s="17">
        <v>4.7471313492949703E-2</v>
      </c>
      <c r="J14" s="17">
        <v>7.2639856950545506E-2</v>
      </c>
      <c r="K14" s="17">
        <v>3.41135020659981E-2</v>
      </c>
      <c r="L14" s="17">
        <v>4.4980571151752101E-2</v>
      </c>
      <c r="M14" s="17"/>
      <c r="N14" s="17">
        <v>6.3448024363085206E-2</v>
      </c>
      <c r="O14" s="17">
        <v>1.6856314337204598E-2</v>
      </c>
      <c r="P14" s="17">
        <v>6.1451467264584898E-2</v>
      </c>
      <c r="Q14" s="17">
        <v>3.2758015407389103E-2</v>
      </c>
      <c r="R14" s="17">
        <v>9.6704822806779306E-2</v>
      </c>
      <c r="S14" s="17">
        <v>0</v>
      </c>
      <c r="T14" s="17">
        <v>2.0942408913138599E-2</v>
      </c>
      <c r="U14" s="17">
        <v>9.1712756510163695E-2</v>
      </c>
      <c r="V14" s="17">
        <v>3.86304365802322E-2</v>
      </c>
      <c r="W14" s="17">
        <v>5.0973797218128301E-2</v>
      </c>
      <c r="X14" s="17">
        <v>1.6770248200354301E-2</v>
      </c>
      <c r="Y14" s="17">
        <v>7.6046713212655506E-2</v>
      </c>
      <c r="Z14" s="17">
        <v>5.26338287334467E-2</v>
      </c>
      <c r="AA14" s="17">
        <v>9.1222013243623501E-2</v>
      </c>
      <c r="AB14" s="17">
        <v>3.5200237308384799E-2</v>
      </c>
      <c r="AC14" s="17">
        <v>0</v>
      </c>
      <c r="AD14" s="17"/>
      <c r="AE14" s="17">
        <v>1.3433216929972101E-2</v>
      </c>
      <c r="AF14" s="17">
        <v>5.4430141327214403E-2</v>
      </c>
    </row>
    <row r="15" spans="2:32" x14ac:dyDescent="0.5">
      <c r="B15" s="18" t="s">
        <v>499</v>
      </c>
      <c r="C15" s="21">
        <v>0.74277704259326904</v>
      </c>
      <c r="D15" s="21">
        <v>0.74891066852620902</v>
      </c>
      <c r="E15" s="21">
        <v>0.73596825711831304</v>
      </c>
      <c r="F15" s="21"/>
      <c r="G15" s="21">
        <v>0.787021822618029</v>
      </c>
      <c r="H15" s="21">
        <v>0.70609024690865796</v>
      </c>
      <c r="I15" s="21">
        <v>0.71084068472721396</v>
      </c>
      <c r="J15" s="21">
        <v>0.68907233682748203</v>
      </c>
      <c r="K15" s="21">
        <v>0.75491386579785902</v>
      </c>
      <c r="L15" s="21">
        <v>0.79231460418754895</v>
      </c>
      <c r="M15" s="21"/>
      <c r="N15" s="21">
        <v>0.69805897385471405</v>
      </c>
      <c r="O15" s="21">
        <v>0.72961186032315695</v>
      </c>
      <c r="P15" s="21">
        <v>0.86172682986117999</v>
      </c>
      <c r="Q15" s="21">
        <v>0.724241095292674</v>
      </c>
      <c r="R15" s="21">
        <v>0.81653335172127295</v>
      </c>
      <c r="S15" s="21">
        <v>0.85182798381131297</v>
      </c>
      <c r="T15" s="21">
        <v>0.78304086910979798</v>
      </c>
      <c r="U15" s="21">
        <v>0.78149296383272404</v>
      </c>
      <c r="V15" s="21">
        <v>0.68166932520194201</v>
      </c>
      <c r="W15" s="21">
        <v>0.78928611711914898</v>
      </c>
      <c r="X15" s="21">
        <v>0.81538005425381999</v>
      </c>
      <c r="Y15" s="21">
        <v>0.70298934903106602</v>
      </c>
      <c r="Z15" s="21">
        <v>0.740295162505335</v>
      </c>
      <c r="AA15" s="21">
        <v>0.69151938086492704</v>
      </c>
      <c r="AB15" s="21">
        <v>0.50330202642740396</v>
      </c>
      <c r="AC15" s="21">
        <v>0.71160027723491504</v>
      </c>
      <c r="AD15" s="21"/>
      <c r="AE15" s="21">
        <v>0.78801036756387099</v>
      </c>
      <c r="AF15" s="21">
        <v>0.72216855537958802</v>
      </c>
    </row>
    <row r="16" spans="2:32" x14ac:dyDescent="0.5">
      <c r="B16" s="18" t="s">
        <v>500</v>
      </c>
      <c r="C16" s="21">
        <v>4.3430820420723597E-2</v>
      </c>
      <c r="D16" s="21">
        <v>4.1094330619492997E-2</v>
      </c>
      <c r="E16" s="21">
        <v>4.5822633335003901E-2</v>
      </c>
      <c r="F16" s="21"/>
      <c r="G16" s="21">
        <v>3.6997503719747298E-2</v>
      </c>
      <c r="H16" s="21">
        <v>5.7648223249855302E-2</v>
      </c>
      <c r="I16" s="21">
        <v>5.7619014024033702E-2</v>
      </c>
      <c r="J16" s="21">
        <v>4.7133912303624598E-2</v>
      </c>
      <c r="K16" s="21">
        <v>3.1258872386577603E-2</v>
      </c>
      <c r="L16" s="21">
        <v>3.5553952139586301E-2</v>
      </c>
      <c r="M16" s="21"/>
      <c r="N16" s="21">
        <v>6.3191599974438198E-2</v>
      </c>
      <c r="O16" s="21">
        <v>7.6166391319882107E-2</v>
      </c>
      <c r="P16" s="21">
        <v>4.1623881180344602E-2</v>
      </c>
      <c r="Q16" s="21">
        <v>9.2337272890304301E-2</v>
      </c>
      <c r="R16" s="21">
        <v>0</v>
      </c>
      <c r="S16" s="21">
        <v>3.5522024293798998E-2</v>
      </c>
      <c r="T16" s="21">
        <v>5.2474716507501497E-2</v>
      </c>
      <c r="U16" s="21">
        <v>0</v>
      </c>
      <c r="V16" s="21">
        <v>1.37256847535739E-2</v>
      </c>
      <c r="W16" s="21">
        <v>2.8156421653206198E-2</v>
      </c>
      <c r="X16" s="21">
        <v>1.8600642473654901E-2</v>
      </c>
      <c r="Y16" s="21">
        <v>7.7135279513100702E-2</v>
      </c>
      <c r="Z16" s="21">
        <v>1.7246827247714001E-2</v>
      </c>
      <c r="AA16" s="21">
        <v>0</v>
      </c>
      <c r="AB16" s="21">
        <v>7.0990403098951702E-2</v>
      </c>
      <c r="AC16" s="21">
        <v>3.8066690611607702E-2</v>
      </c>
      <c r="AD16" s="21"/>
      <c r="AE16" s="21">
        <v>4.2294692458367401E-2</v>
      </c>
      <c r="AF16" s="21">
        <v>4.39484449508801E-2</v>
      </c>
    </row>
    <row r="17" spans="2:32" x14ac:dyDescent="0.5">
      <c r="B17" s="18" t="s">
        <v>99</v>
      </c>
      <c r="C17" s="22">
        <v>0.69934622217254505</v>
      </c>
      <c r="D17" s="22">
        <v>0.70781633790671605</v>
      </c>
      <c r="E17" s="22">
        <v>0.69014562378331001</v>
      </c>
      <c r="F17" s="22"/>
      <c r="G17" s="22">
        <v>0.75002431889828203</v>
      </c>
      <c r="H17" s="22">
        <v>0.64844202365880299</v>
      </c>
      <c r="I17" s="22">
        <v>0.65322167070318105</v>
      </c>
      <c r="J17" s="22">
        <v>0.64193842452385796</v>
      </c>
      <c r="K17" s="22">
        <v>0.72365499341128103</v>
      </c>
      <c r="L17" s="22">
        <v>0.75676065204796195</v>
      </c>
      <c r="M17" s="22"/>
      <c r="N17" s="22">
        <v>0.63486737388027503</v>
      </c>
      <c r="O17" s="22">
        <v>0.65344546900327505</v>
      </c>
      <c r="P17" s="22">
        <v>0.820102948680835</v>
      </c>
      <c r="Q17" s="22">
        <v>0.63190382240236997</v>
      </c>
      <c r="R17" s="22">
        <v>0.81653335172127295</v>
      </c>
      <c r="S17" s="22">
        <v>0.81630595951751395</v>
      </c>
      <c r="T17" s="22">
        <v>0.73056615260229696</v>
      </c>
      <c r="U17" s="22">
        <v>0.78149296383272404</v>
      </c>
      <c r="V17" s="22">
        <v>0.66794364044836796</v>
      </c>
      <c r="W17" s="22">
        <v>0.761129695465942</v>
      </c>
      <c r="X17" s="22">
        <v>0.79677941178016498</v>
      </c>
      <c r="Y17" s="22">
        <v>0.62585406951796496</v>
      </c>
      <c r="Z17" s="22">
        <v>0.72304833525762102</v>
      </c>
      <c r="AA17" s="22">
        <v>0.69151938086492704</v>
      </c>
      <c r="AB17" s="22">
        <v>0.43231162332845302</v>
      </c>
      <c r="AC17" s="22">
        <v>0.67353358662330698</v>
      </c>
      <c r="AD17" s="22"/>
      <c r="AE17" s="22">
        <v>0.74571567510550396</v>
      </c>
      <c r="AF17" s="22">
        <v>0.678220110428708</v>
      </c>
    </row>
    <row r="18" spans="2:32" x14ac:dyDescent="0.5">
      <c r="B18" s="16"/>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AF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505</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494</v>
      </c>
      <c r="C9" s="17">
        <v>0.33275109455556001</v>
      </c>
      <c r="D9" s="17">
        <v>0.32377417696483202</v>
      </c>
      <c r="E9" s="17">
        <v>0.3388540673855</v>
      </c>
      <c r="F9" s="17"/>
      <c r="G9" s="17">
        <v>0.33581380186478499</v>
      </c>
      <c r="H9" s="17">
        <v>0.31452989034579898</v>
      </c>
      <c r="I9" s="17">
        <v>0.33501594717528199</v>
      </c>
      <c r="J9" s="17">
        <v>0.26446697799607299</v>
      </c>
      <c r="K9" s="17">
        <v>0.380997885662965</v>
      </c>
      <c r="L9" s="17">
        <v>0.35032931083557201</v>
      </c>
      <c r="M9" s="17"/>
      <c r="N9" s="17">
        <v>0.32095038579628399</v>
      </c>
      <c r="O9" s="17">
        <v>0.276641961648811</v>
      </c>
      <c r="P9" s="17">
        <v>0.36045725562126701</v>
      </c>
      <c r="Q9" s="17">
        <v>0.48791792975550302</v>
      </c>
      <c r="R9" s="17">
        <v>0.483634880342034</v>
      </c>
      <c r="S9" s="17">
        <v>0.39418182622039999</v>
      </c>
      <c r="T9" s="17">
        <v>0.36106148805646798</v>
      </c>
      <c r="U9" s="17">
        <v>0.32702347787710401</v>
      </c>
      <c r="V9" s="17">
        <v>0.26192998457398498</v>
      </c>
      <c r="W9" s="17">
        <v>0.343334708599355</v>
      </c>
      <c r="X9" s="17">
        <v>0.324242589142543</v>
      </c>
      <c r="Y9" s="17">
        <v>0.63003096640767897</v>
      </c>
      <c r="Z9" s="17">
        <v>0.28843681206791999</v>
      </c>
      <c r="AA9" s="17">
        <v>0.36443104134778798</v>
      </c>
      <c r="AB9" s="17">
        <v>0.325540872382443</v>
      </c>
      <c r="AC9" s="17">
        <v>0.44574427898318097</v>
      </c>
      <c r="AD9" s="17"/>
      <c r="AE9" s="17">
        <v>0.33569882377961902</v>
      </c>
      <c r="AF9" s="17">
        <v>0.331408097107044</v>
      </c>
    </row>
    <row r="10" spans="2:32" x14ac:dyDescent="0.5">
      <c r="B10" s="18" t="s">
        <v>495</v>
      </c>
      <c r="C10" s="17">
        <v>0.30606503143510699</v>
      </c>
      <c r="D10" s="17">
        <v>0.331095769246321</v>
      </c>
      <c r="E10" s="17">
        <v>0.28329583127635499</v>
      </c>
      <c r="F10" s="17"/>
      <c r="G10" s="17">
        <v>0.44336233850784701</v>
      </c>
      <c r="H10" s="17">
        <v>0.337573286891512</v>
      </c>
      <c r="I10" s="17">
        <v>0.22262992837437301</v>
      </c>
      <c r="J10" s="17">
        <v>0.29958042041633898</v>
      </c>
      <c r="K10" s="17">
        <v>0.28294766840736602</v>
      </c>
      <c r="L10" s="17">
        <v>0.309099935744996</v>
      </c>
      <c r="M10" s="17"/>
      <c r="N10" s="17">
        <v>0.242663819981038</v>
      </c>
      <c r="O10" s="17">
        <v>0.34317368745882798</v>
      </c>
      <c r="P10" s="17">
        <v>0.29899836010231901</v>
      </c>
      <c r="Q10" s="17">
        <v>0.15401230024198001</v>
      </c>
      <c r="R10" s="17">
        <v>0.31012752562402801</v>
      </c>
      <c r="S10" s="17">
        <v>0.25986168340356203</v>
      </c>
      <c r="T10" s="17">
        <v>0.31966535496298598</v>
      </c>
      <c r="U10" s="17">
        <v>0.35387844322189399</v>
      </c>
      <c r="V10" s="17">
        <v>0.41248290607388899</v>
      </c>
      <c r="W10" s="17">
        <v>0.31615528935450499</v>
      </c>
      <c r="X10" s="17">
        <v>0.30263935326403002</v>
      </c>
      <c r="Y10" s="17">
        <v>0.29283375407922102</v>
      </c>
      <c r="Z10" s="17">
        <v>0.33788183783069498</v>
      </c>
      <c r="AA10" s="17">
        <v>0.20687850657919701</v>
      </c>
      <c r="AB10" s="17">
        <v>0.17668111391847299</v>
      </c>
      <c r="AC10" s="17">
        <v>0.30731609280918298</v>
      </c>
      <c r="AD10" s="17"/>
      <c r="AE10" s="17">
        <v>0.27529763791552497</v>
      </c>
      <c r="AF10" s="17">
        <v>0.32008278132103002</v>
      </c>
    </row>
    <row r="11" spans="2:32" x14ac:dyDescent="0.5">
      <c r="B11" s="18" t="s">
        <v>496</v>
      </c>
      <c r="C11" s="17">
        <v>0.17585492368140601</v>
      </c>
      <c r="D11" s="17">
        <v>0.187664289964562</v>
      </c>
      <c r="E11" s="17">
        <v>0.165228933148695</v>
      </c>
      <c r="F11" s="17"/>
      <c r="G11" s="17">
        <v>0.12114643762645699</v>
      </c>
      <c r="H11" s="17">
        <v>0.166246711767884</v>
      </c>
      <c r="I11" s="17">
        <v>0.23978899399046399</v>
      </c>
      <c r="J11" s="17">
        <v>0.191026865765936</v>
      </c>
      <c r="K11" s="17">
        <v>0.17003318071929599</v>
      </c>
      <c r="L11" s="17">
        <v>0.15812803059534999</v>
      </c>
      <c r="M11" s="17"/>
      <c r="N11" s="17">
        <v>0.22591500713891999</v>
      </c>
      <c r="O11" s="17">
        <v>0.20461069289387199</v>
      </c>
      <c r="P11" s="17">
        <v>0.19001537816989</v>
      </c>
      <c r="Q11" s="17">
        <v>0.119516367790832</v>
      </c>
      <c r="R11" s="17">
        <v>0</v>
      </c>
      <c r="S11" s="17">
        <v>0.19599985438629799</v>
      </c>
      <c r="T11" s="17">
        <v>0.164951105993483</v>
      </c>
      <c r="U11" s="17">
        <v>0.17877305562995299</v>
      </c>
      <c r="V11" s="17">
        <v>0.14860569657127801</v>
      </c>
      <c r="W11" s="17">
        <v>0.150488543020877</v>
      </c>
      <c r="X11" s="17">
        <v>0.15391210409346701</v>
      </c>
      <c r="Y11" s="17">
        <v>0</v>
      </c>
      <c r="Z11" s="17">
        <v>0.123657047632123</v>
      </c>
      <c r="AA11" s="17">
        <v>0.30206240796949502</v>
      </c>
      <c r="AB11" s="17">
        <v>0.25996795223333802</v>
      </c>
      <c r="AC11" s="17">
        <v>0.14348078277500401</v>
      </c>
      <c r="AD11" s="17"/>
      <c r="AE11" s="17">
        <v>0.18712522663151099</v>
      </c>
      <c r="AF11" s="17">
        <v>0.170720127723061</v>
      </c>
    </row>
    <row r="12" spans="2:32" x14ac:dyDescent="0.5">
      <c r="B12" s="18" t="s">
        <v>497</v>
      </c>
      <c r="C12" s="17">
        <v>7.6733283281477493E-2</v>
      </c>
      <c r="D12" s="17">
        <v>7.0535618605698E-2</v>
      </c>
      <c r="E12" s="17">
        <v>8.2935346016014405E-2</v>
      </c>
      <c r="F12" s="17"/>
      <c r="G12" s="17">
        <v>5.0960255578423201E-2</v>
      </c>
      <c r="H12" s="17">
        <v>9.7663836658023695E-2</v>
      </c>
      <c r="I12" s="17">
        <v>0.115589810542389</v>
      </c>
      <c r="J12" s="17">
        <v>0.111513226757304</v>
      </c>
      <c r="K12" s="17">
        <v>6.5761528802490296E-2</v>
      </c>
      <c r="L12" s="17">
        <v>3.7188220075889698E-2</v>
      </c>
      <c r="M12" s="17"/>
      <c r="N12" s="17">
        <v>5.6075284810188503E-2</v>
      </c>
      <c r="O12" s="17">
        <v>9.3688202982070104E-2</v>
      </c>
      <c r="P12" s="17">
        <v>2.1992398340481199E-2</v>
      </c>
      <c r="Q12" s="17">
        <v>8.7536552457990899E-2</v>
      </c>
      <c r="R12" s="17">
        <v>0.109532771227159</v>
      </c>
      <c r="S12" s="17">
        <v>7.6464024952378695E-2</v>
      </c>
      <c r="T12" s="17">
        <v>7.3878814590750505E-2</v>
      </c>
      <c r="U12" s="17">
        <v>0</v>
      </c>
      <c r="V12" s="17">
        <v>9.5639975234926802E-2</v>
      </c>
      <c r="W12" s="17">
        <v>9.6004520540279997E-2</v>
      </c>
      <c r="X12" s="17">
        <v>5.8868263893009802E-2</v>
      </c>
      <c r="Y12" s="17">
        <v>0</v>
      </c>
      <c r="Z12" s="17">
        <v>8.9476792532472801E-2</v>
      </c>
      <c r="AA12" s="17">
        <v>2.8889469548099098E-2</v>
      </c>
      <c r="AB12" s="17">
        <v>8.1730489682510093E-2</v>
      </c>
      <c r="AC12" s="17">
        <v>7.12424792390082E-2</v>
      </c>
      <c r="AD12" s="17"/>
      <c r="AE12" s="17">
        <v>0.105447831198061</v>
      </c>
      <c r="AF12" s="17">
        <v>6.3650818219045599E-2</v>
      </c>
    </row>
    <row r="13" spans="2:32" x14ac:dyDescent="0.5">
      <c r="B13" s="18" t="s">
        <v>498</v>
      </c>
      <c r="C13" s="17">
        <v>4.9863898482102001E-2</v>
      </c>
      <c r="D13" s="17">
        <v>4.8841098175877E-2</v>
      </c>
      <c r="E13" s="17">
        <v>5.10250794787908E-2</v>
      </c>
      <c r="F13" s="17"/>
      <c r="G13" s="17">
        <v>1.21239415468934E-2</v>
      </c>
      <c r="H13" s="17">
        <v>5.5107418924260201E-2</v>
      </c>
      <c r="I13" s="17">
        <v>4.6798112581809298E-2</v>
      </c>
      <c r="J13" s="17">
        <v>4.6388803144711999E-2</v>
      </c>
      <c r="K13" s="17">
        <v>6.6248614285302404E-2</v>
      </c>
      <c r="L13" s="17">
        <v>5.21056227023695E-2</v>
      </c>
      <c r="M13" s="17"/>
      <c r="N13" s="17">
        <v>7.4822793629211196E-2</v>
      </c>
      <c r="O13" s="17">
        <v>5.3680120194745599E-2</v>
      </c>
      <c r="P13" s="17">
        <v>2.4413451924417101E-2</v>
      </c>
      <c r="Q13" s="17">
        <v>8.7536552457990899E-2</v>
      </c>
      <c r="R13" s="17">
        <v>0</v>
      </c>
      <c r="S13" s="17">
        <v>7.3492611037362293E-2</v>
      </c>
      <c r="T13" s="17">
        <v>3.40403921590667E-2</v>
      </c>
      <c r="U13" s="17">
        <v>0</v>
      </c>
      <c r="V13" s="17">
        <v>5.52321299308524E-2</v>
      </c>
      <c r="W13" s="17">
        <v>2.8237966500311702E-2</v>
      </c>
      <c r="X13" s="17">
        <v>5.3293693485133499E-2</v>
      </c>
      <c r="Y13" s="17">
        <v>0</v>
      </c>
      <c r="Z13" s="17">
        <v>0.106257945752546</v>
      </c>
      <c r="AA13" s="17">
        <v>0</v>
      </c>
      <c r="AB13" s="17">
        <v>0.120879334474851</v>
      </c>
      <c r="AC13" s="17">
        <v>0</v>
      </c>
      <c r="AD13" s="17"/>
      <c r="AE13" s="17">
        <v>5.17525182165436E-2</v>
      </c>
      <c r="AF13" s="17">
        <v>4.9003435633659199E-2</v>
      </c>
    </row>
    <row r="14" spans="2:32" x14ac:dyDescent="0.5">
      <c r="B14" s="18" t="s">
        <v>87</v>
      </c>
      <c r="C14" s="17">
        <v>5.87317685643476E-2</v>
      </c>
      <c r="D14" s="17">
        <v>3.8089047042710399E-2</v>
      </c>
      <c r="E14" s="17">
        <v>7.8660742694644001E-2</v>
      </c>
      <c r="F14" s="17"/>
      <c r="G14" s="17">
        <v>3.6593224875593702E-2</v>
      </c>
      <c r="H14" s="17">
        <v>2.8878855412520499E-2</v>
      </c>
      <c r="I14" s="17">
        <v>4.0177207335682801E-2</v>
      </c>
      <c r="J14" s="17">
        <v>8.7023705919636304E-2</v>
      </c>
      <c r="K14" s="17">
        <v>3.4011122122580797E-2</v>
      </c>
      <c r="L14" s="17">
        <v>9.3148880045823099E-2</v>
      </c>
      <c r="M14" s="17"/>
      <c r="N14" s="17">
        <v>7.95727086443591E-2</v>
      </c>
      <c r="O14" s="17">
        <v>2.82053348216726E-2</v>
      </c>
      <c r="P14" s="17">
        <v>0.104123155841626</v>
      </c>
      <c r="Q14" s="17">
        <v>6.3480297295703897E-2</v>
      </c>
      <c r="R14" s="17">
        <v>9.6704822806779306E-2</v>
      </c>
      <c r="S14" s="17">
        <v>0</v>
      </c>
      <c r="T14" s="17">
        <v>4.6402844237244903E-2</v>
      </c>
      <c r="U14" s="17">
        <v>0.14032502327104801</v>
      </c>
      <c r="V14" s="17">
        <v>2.6109307615069001E-2</v>
      </c>
      <c r="W14" s="17">
        <v>6.57789719846711E-2</v>
      </c>
      <c r="X14" s="17">
        <v>0.107043996121816</v>
      </c>
      <c r="Y14" s="17">
        <v>7.7135279513100702E-2</v>
      </c>
      <c r="Z14" s="17">
        <v>5.42895641842428E-2</v>
      </c>
      <c r="AA14" s="17">
        <v>9.7738574555421107E-2</v>
      </c>
      <c r="AB14" s="17">
        <v>3.5200237308384799E-2</v>
      </c>
      <c r="AC14" s="17">
        <v>3.2216366193624502E-2</v>
      </c>
      <c r="AD14" s="17"/>
      <c r="AE14" s="17">
        <v>4.4677962258740302E-2</v>
      </c>
      <c r="AF14" s="17">
        <v>6.5134739996159902E-2</v>
      </c>
    </row>
    <row r="15" spans="2:32" x14ac:dyDescent="0.5">
      <c r="B15" s="18" t="s">
        <v>499</v>
      </c>
      <c r="C15" s="21">
        <v>0.63881612599066695</v>
      </c>
      <c r="D15" s="21">
        <v>0.65486994621115302</v>
      </c>
      <c r="E15" s="21">
        <v>0.62214989866185599</v>
      </c>
      <c r="F15" s="21"/>
      <c r="G15" s="21">
        <v>0.77917614037263305</v>
      </c>
      <c r="H15" s="21">
        <v>0.65210317723731104</v>
      </c>
      <c r="I15" s="21">
        <v>0.55764587554965495</v>
      </c>
      <c r="J15" s="21">
        <v>0.56404739841241203</v>
      </c>
      <c r="K15" s="21">
        <v>0.66394555407033096</v>
      </c>
      <c r="L15" s="21">
        <v>0.65942924658056801</v>
      </c>
      <c r="M15" s="21"/>
      <c r="N15" s="21">
        <v>0.56361420577732202</v>
      </c>
      <c r="O15" s="21">
        <v>0.61981564910763998</v>
      </c>
      <c r="P15" s="21">
        <v>0.65945561572358602</v>
      </c>
      <c r="Q15" s="21">
        <v>0.64193022999748195</v>
      </c>
      <c r="R15" s="21">
        <v>0.79376240596606196</v>
      </c>
      <c r="S15" s="21">
        <v>0.65404350962396096</v>
      </c>
      <c r="T15" s="21">
        <v>0.68072684301945496</v>
      </c>
      <c r="U15" s="21">
        <v>0.68090192109899805</v>
      </c>
      <c r="V15" s="21">
        <v>0.67441289064787402</v>
      </c>
      <c r="W15" s="21">
        <v>0.65948999795385999</v>
      </c>
      <c r="X15" s="21">
        <v>0.62688194240657402</v>
      </c>
      <c r="Y15" s="21">
        <v>0.92286472048689905</v>
      </c>
      <c r="Z15" s="21">
        <v>0.62631864989861497</v>
      </c>
      <c r="AA15" s="21">
        <v>0.57130954792698496</v>
      </c>
      <c r="AB15" s="21">
        <v>0.50222198630091597</v>
      </c>
      <c r="AC15" s="21">
        <v>0.75306037179236296</v>
      </c>
      <c r="AD15" s="21"/>
      <c r="AE15" s="21">
        <v>0.61099646169514399</v>
      </c>
      <c r="AF15" s="21">
        <v>0.65149087842807396</v>
      </c>
    </row>
    <row r="16" spans="2:32" x14ac:dyDescent="0.5">
      <c r="B16" s="18" t="s">
        <v>500</v>
      </c>
      <c r="C16" s="21">
        <v>0.12659718176357901</v>
      </c>
      <c r="D16" s="21">
        <v>0.11937671678157501</v>
      </c>
      <c r="E16" s="21">
        <v>0.133960425494805</v>
      </c>
      <c r="F16" s="21"/>
      <c r="G16" s="21">
        <v>6.3084197125316502E-2</v>
      </c>
      <c r="H16" s="21">
        <v>0.15277125558228399</v>
      </c>
      <c r="I16" s="21">
        <v>0.162387923124199</v>
      </c>
      <c r="J16" s="21">
        <v>0.15790202990201599</v>
      </c>
      <c r="K16" s="21">
        <v>0.13201014308779299</v>
      </c>
      <c r="L16" s="21">
        <v>8.9293842778259205E-2</v>
      </c>
      <c r="M16" s="21"/>
      <c r="N16" s="21">
        <v>0.13089807843939999</v>
      </c>
      <c r="O16" s="21">
        <v>0.147368323176816</v>
      </c>
      <c r="P16" s="21">
        <v>4.6405850264898199E-2</v>
      </c>
      <c r="Q16" s="21">
        <v>0.17507310491598199</v>
      </c>
      <c r="R16" s="21">
        <v>0.109532771227159</v>
      </c>
      <c r="S16" s="21">
        <v>0.14995663598974099</v>
      </c>
      <c r="T16" s="21">
        <v>0.107919206749817</v>
      </c>
      <c r="U16" s="21">
        <v>0</v>
      </c>
      <c r="V16" s="21">
        <v>0.15087210516577901</v>
      </c>
      <c r="W16" s="21">
        <v>0.124242487040592</v>
      </c>
      <c r="X16" s="21">
        <v>0.112161957378143</v>
      </c>
      <c r="Y16" s="21">
        <v>0</v>
      </c>
      <c r="Z16" s="21">
        <v>0.195734738285019</v>
      </c>
      <c r="AA16" s="21">
        <v>2.8889469548099098E-2</v>
      </c>
      <c r="AB16" s="21">
        <v>0.20260982415736101</v>
      </c>
      <c r="AC16" s="21">
        <v>7.12424792390082E-2</v>
      </c>
      <c r="AD16" s="21"/>
      <c r="AE16" s="21">
        <v>0.15720034941460501</v>
      </c>
      <c r="AF16" s="21">
        <v>0.112654253852705</v>
      </c>
    </row>
    <row r="17" spans="2:32" x14ac:dyDescent="0.5">
      <c r="B17" s="18" t="s">
        <v>99</v>
      </c>
      <c r="C17" s="22">
        <v>0.51221894422708802</v>
      </c>
      <c r="D17" s="22">
        <v>0.535493229429578</v>
      </c>
      <c r="E17" s="22">
        <v>0.48818947316705003</v>
      </c>
      <c r="F17" s="22"/>
      <c r="G17" s="22">
        <v>0.71609194324731595</v>
      </c>
      <c r="H17" s="22">
        <v>0.49933192165502699</v>
      </c>
      <c r="I17" s="22">
        <v>0.39525795242545603</v>
      </c>
      <c r="J17" s="22">
        <v>0.40614536851039701</v>
      </c>
      <c r="K17" s="22">
        <v>0.53193541098253805</v>
      </c>
      <c r="L17" s="22">
        <v>0.57013540380230898</v>
      </c>
      <c r="M17" s="22"/>
      <c r="N17" s="22">
        <v>0.43271612733792197</v>
      </c>
      <c r="O17" s="22">
        <v>0.472447325930824</v>
      </c>
      <c r="P17" s="22">
        <v>0.61304976545868795</v>
      </c>
      <c r="Q17" s="22">
        <v>0.46685712508150101</v>
      </c>
      <c r="R17" s="22">
        <v>0.68422963473890297</v>
      </c>
      <c r="S17" s="22">
        <v>0.50408687363422</v>
      </c>
      <c r="T17" s="22">
        <v>0.57280763626963704</v>
      </c>
      <c r="U17" s="22">
        <v>0.68090192109899805</v>
      </c>
      <c r="V17" s="22">
        <v>0.52354078548209504</v>
      </c>
      <c r="W17" s="22">
        <v>0.53524751091326805</v>
      </c>
      <c r="X17" s="22">
        <v>0.51471998502842997</v>
      </c>
      <c r="Y17" s="22">
        <v>0.92286472048689905</v>
      </c>
      <c r="Z17" s="22">
        <v>0.43058391161359599</v>
      </c>
      <c r="AA17" s="22">
        <v>0.54242007837888595</v>
      </c>
      <c r="AB17" s="22">
        <v>0.29961216214355502</v>
      </c>
      <c r="AC17" s="22">
        <v>0.68181789255335501</v>
      </c>
      <c r="AD17" s="22"/>
      <c r="AE17" s="22">
        <v>0.45379611228053901</v>
      </c>
      <c r="AF17" s="22">
        <v>0.53883662457536996</v>
      </c>
    </row>
    <row r="18" spans="2:32" x14ac:dyDescent="0.5">
      <c r="B18" s="16"/>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AF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506</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494</v>
      </c>
      <c r="C9" s="17">
        <v>3.2655275421710303E-2</v>
      </c>
      <c r="D9" s="17">
        <v>4.3168722681144703E-2</v>
      </c>
      <c r="E9" s="17">
        <v>2.2736865123474701E-2</v>
      </c>
      <c r="F9" s="17"/>
      <c r="G9" s="17">
        <v>4.8755849589342898E-2</v>
      </c>
      <c r="H9" s="17">
        <v>4.9770023793102899E-2</v>
      </c>
      <c r="I9" s="17">
        <v>7.7856996207113102E-2</v>
      </c>
      <c r="J9" s="17">
        <v>2.8660395498971002E-2</v>
      </c>
      <c r="K9" s="17">
        <v>1.04443347033787E-2</v>
      </c>
      <c r="L9" s="17">
        <v>9.8126702996572494E-3</v>
      </c>
      <c r="M9" s="17"/>
      <c r="N9" s="17">
        <v>4.0619395601119102E-2</v>
      </c>
      <c r="O9" s="17">
        <v>5.4554716801715301E-2</v>
      </c>
      <c r="P9" s="17">
        <v>3.6866290139146198E-2</v>
      </c>
      <c r="Q9" s="17">
        <v>0</v>
      </c>
      <c r="R9" s="17">
        <v>9.1061983169710106E-2</v>
      </c>
      <c r="S9" s="17">
        <v>7.97629496095561E-2</v>
      </c>
      <c r="T9" s="17">
        <v>2.7848202972721399E-2</v>
      </c>
      <c r="U9" s="17">
        <v>0</v>
      </c>
      <c r="V9" s="17">
        <v>0</v>
      </c>
      <c r="W9" s="17">
        <v>2.6318528094590201E-2</v>
      </c>
      <c r="X9" s="17">
        <v>4.5471055607986498E-2</v>
      </c>
      <c r="Y9" s="17">
        <v>8.0018530977878893E-2</v>
      </c>
      <c r="Z9" s="17">
        <v>0</v>
      </c>
      <c r="AA9" s="17">
        <v>0.13434144591227301</v>
      </c>
      <c r="AB9" s="17">
        <v>0</v>
      </c>
      <c r="AC9" s="17">
        <v>0</v>
      </c>
      <c r="AD9" s="17"/>
      <c r="AE9" s="17">
        <v>4.1925883668255601E-2</v>
      </c>
      <c r="AF9" s="17">
        <v>2.8431548520445799E-2</v>
      </c>
    </row>
    <row r="10" spans="2:32" x14ac:dyDescent="0.5">
      <c r="B10" s="18" t="s">
        <v>495</v>
      </c>
      <c r="C10" s="17">
        <v>0.114209556417447</v>
      </c>
      <c r="D10" s="17">
        <v>0.11145744477917199</v>
      </c>
      <c r="E10" s="17">
        <v>0.11549551683503501</v>
      </c>
      <c r="F10" s="17"/>
      <c r="G10" s="17">
        <v>0.26743294515454902</v>
      </c>
      <c r="H10" s="17">
        <v>0.19038437448190601</v>
      </c>
      <c r="I10" s="17">
        <v>0.13652497668107499</v>
      </c>
      <c r="J10" s="17">
        <v>9.3889681243379305E-2</v>
      </c>
      <c r="K10" s="17">
        <v>4.15583133840043E-2</v>
      </c>
      <c r="L10" s="17">
        <v>6.9610382153145606E-2</v>
      </c>
      <c r="M10" s="17"/>
      <c r="N10" s="17">
        <v>0.117052823452463</v>
      </c>
      <c r="O10" s="17">
        <v>0.16184832902198801</v>
      </c>
      <c r="P10" s="17">
        <v>0.110459800065825</v>
      </c>
      <c r="Q10" s="17">
        <v>8.82151416962694E-2</v>
      </c>
      <c r="R10" s="17">
        <v>0</v>
      </c>
      <c r="S10" s="17">
        <v>0.120194895804872</v>
      </c>
      <c r="T10" s="17">
        <v>0.109925060324557</v>
      </c>
      <c r="U10" s="17">
        <v>9.1722964414753305E-2</v>
      </c>
      <c r="V10" s="17">
        <v>0.11509653295024699</v>
      </c>
      <c r="W10" s="17">
        <v>0.106874502359081</v>
      </c>
      <c r="X10" s="17">
        <v>0.127896793275977</v>
      </c>
      <c r="Y10" s="17">
        <v>0.15512091678745801</v>
      </c>
      <c r="Z10" s="17">
        <v>7.1727520938935196E-2</v>
      </c>
      <c r="AA10" s="17">
        <v>0.14306309502981299</v>
      </c>
      <c r="AB10" s="17">
        <v>3.5200237308384799E-2</v>
      </c>
      <c r="AC10" s="17">
        <v>7.5958114449720698E-2</v>
      </c>
      <c r="AD10" s="17"/>
      <c r="AE10" s="17">
        <v>0.118523644427054</v>
      </c>
      <c r="AF10" s="17">
        <v>0.112244040337379</v>
      </c>
    </row>
    <row r="11" spans="2:32" x14ac:dyDescent="0.5">
      <c r="B11" s="18" t="s">
        <v>496</v>
      </c>
      <c r="C11" s="17">
        <v>0.22281476417759699</v>
      </c>
      <c r="D11" s="17">
        <v>0.20443808217118301</v>
      </c>
      <c r="E11" s="17">
        <v>0.24118706963206399</v>
      </c>
      <c r="F11" s="17"/>
      <c r="G11" s="17">
        <v>0.15534723751139501</v>
      </c>
      <c r="H11" s="17">
        <v>0.23116943740432999</v>
      </c>
      <c r="I11" s="17">
        <v>0.26230328779361101</v>
      </c>
      <c r="J11" s="17">
        <v>0.24486526593346999</v>
      </c>
      <c r="K11" s="17">
        <v>0.24586181357471401</v>
      </c>
      <c r="L11" s="17">
        <v>0.18853523888068299</v>
      </c>
      <c r="M11" s="17"/>
      <c r="N11" s="17">
        <v>0.23962647009913801</v>
      </c>
      <c r="O11" s="17">
        <v>0.235001414315156</v>
      </c>
      <c r="P11" s="17">
        <v>0.11916515245918199</v>
      </c>
      <c r="Q11" s="17">
        <v>0.312308498969878</v>
      </c>
      <c r="R11" s="17">
        <v>0.109532771227159</v>
      </c>
      <c r="S11" s="17">
        <v>0.26535662343286698</v>
      </c>
      <c r="T11" s="17">
        <v>0.27698465313009402</v>
      </c>
      <c r="U11" s="17">
        <v>8.9635143169794596E-2</v>
      </c>
      <c r="V11" s="17">
        <v>0.21085173018268299</v>
      </c>
      <c r="W11" s="17">
        <v>0.17220679722572399</v>
      </c>
      <c r="X11" s="17">
        <v>0.207598173496996</v>
      </c>
      <c r="Y11" s="17">
        <v>0.23170401206438501</v>
      </c>
      <c r="Z11" s="17">
        <v>0.179452706565468</v>
      </c>
      <c r="AA11" s="17">
        <v>0.34196837718296003</v>
      </c>
      <c r="AB11" s="17">
        <v>0.32461781598039502</v>
      </c>
      <c r="AC11" s="17">
        <v>0.38676553785676898</v>
      </c>
      <c r="AD11" s="17"/>
      <c r="AE11" s="17">
        <v>0.20717894265023701</v>
      </c>
      <c r="AF11" s="17">
        <v>0.22993850819224601</v>
      </c>
    </row>
    <row r="12" spans="2:32" x14ac:dyDescent="0.5">
      <c r="B12" s="18" t="s">
        <v>497</v>
      </c>
      <c r="C12" s="17">
        <v>0.32051335577977302</v>
      </c>
      <c r="D12" s="17">
        <v>0.32127588854778699</v>
      </c>
      <c r="E12" s="17">
        <v>0.320971224711667</v>
      </c>
      <c r="F12" s="17"/>
      <c r="G12" s="17">
        <v>0.33908248020853798</v>
      </c>
      <c r="H12" s="17">
        <v>0.24145140899345499</v>
      </c>
      <c r="I12" s="17">
        <v>0.26959374538527497</v>
      </c>
      <c r="J12" s="17">
        <v>0.30390958064570001</v>
      </c>
      <c r="K12" s="17">
        <v>0.386293053570193</v>
      </c>
      <c r="L12" s="17">
        <v>0.35310434861184098</v>
      </c>
      <c r="M12" s="17"/>
      <c r="N12" s="17">
        <v>0.302094191243234</v>
      </c>
      <c r="O12" s="17">
        <v>0.27429192316967499</v>
      </c>
      <c r="P12" s="17">
        <v>0.47208411009652801</v>
      </c>
      <c r="Q12" s="17">
        <v>0.31449515976495801</v>
      </c>
      <c r="R12" s="17">
        <v>0.41752595117098001</v>
      </c>
      <c r="S12" s="17">
        <v>0.268042884496349</v>
      </c>
      <c r="T12" s="17">
        <v>0.281457650981776</v>
      </c>
      <c r="U12" s="17">
        <v>0.33360991362974901</v>
      </c>
      <c r="V12" s="17">
        <v>0.380730955256318</v>
      </c>
      <c r="W12" s="17">
        <v>0.31149165590388</v>
      </c>
      <c r="X12" s="17">
        <v>0.41274610991212402</v>
      </c>
      <c r="Y12" s="17">
        <v>0.29361723716207999</v>
      </c>
      <c r="Z12" s="17">
        <v>0.36576081218710299</v>
      </c>
      <c r="AA12" s="17">
        <v>0.15490175105489401</v>
      </c>
      <c r="AB12" s="17">
        <v>0.28803420457982198</v>
      </c>
      <c r="AC12" s="17">
        <v>0.38115477134446801</v>
      </c>
      <c r="AD12" s="17"/>
      <c r="AE12" s="17">
        <v>0.37824678968841502</v>
      </c>
      <c r="AF12" s="17">
        <v>0.294209767987336</v>
      </c>
    </row>
    <row r="13" spans="2:32" x14ac:dyDescent="0.5">
      <c r="B13" s="18" t="s">
        <v>498</v>
      </c>
      <c r="C13" s="17">
        <v>0.24738546667667399</v>
      </c>
      <c r="D13" s="17">
        <v>0.290221640230864</v>
      </c>
      <c r="E13" s="17">
        <v>0.20546109154404699</v>
      </c>
      <c r="F13" s="17"/>
      <c r="G13" s="17">
        <v>0.172959943447829</v>
      </c>
      <c r="H13" s="17">
        <v>0.27332214904580499</v>
      </c>
      <c r="I13" s="17">
        <v>0.18304233236501399</v>
      </c>
      <c r="J13" s="17">
        <v>0.246829852813476</v>
      </c>
      <c r="K13" s="17">
        <v>0.235381445552337</v>
      </c>
      <c r="L13" s="17">
        <v>0.302650815556121</v>
      </c>
      <c r="M13" s="17"/>
      <c r="N13" s="17">
        <v>0.22026311740257601</v>
      </c>
      <c r="O13" s="17">
        <v>0.23876673696935899</v>
      </c>
      <c r="P13" s="17">
        <v>0.20123340781336799</v>
      </c>
      <c r="Q13" s="17">
        <v>0.221500902273191</v>
      </c>
      <c r="R13" s="17">
        <v>0.28517447162537202</v>
      </c>
      <c r="S13" s="17">
        <v>0.23112062236255701</v>
      </c>
      <c r="T13" s="17">
        <v>0.24714152718780899</v>
      </c>
      <c r="U13" s="17">
        <v>0.31204125623365397</v>
      </c>
      <c r="V13" s="17">
        <v>0.23909066060999701</v>
      </c>
      <c r="W13" s="17">
        <v>0.30755972699358602</v>
      </c>
      <c r="X13" s="17">
        <v>0.17256085399648899</v>
      </c>
      <c r="Y13" s="17">
        <v>0.23953930300819801</v>
      </c>
      <c r="Z13" s="17">
        <v>0.27970767381211198</v>
      </c>
      <c r="AA13" s="17">
        <v>0.193955859600034</v>
      </c>
      <c r="AB13" s="17">
        <v>0.28166242527330698</v>
      </c>
      <c r="AC13" s="17">
        <v>0.12508515393220301</v>
      </c>
      <c r="AD13" s="17"/>
      <c r="AE13" s="17">
        <v>0.22337255686108001</v>
      </c>
      <c r="AF13" s="17">
        <v>0.25832584625786897</v>
      </c>
    </row>
    <row r="14" spans="2:32" x14ac:dyDescent="0.5">
      <c r="B14" s="18" t="s">
        <v>87</v>
      </c>
      <c r="C14" s="17">
        <v>6.2421581526797901E-2</v>
      </c>
      <c r="D14" s="17">
        <v>2.9438221589849999E-2</v>
      </c>
      <c r="E14" s="17">
        <v>9.4148232153712597E-2</v>
      </c>
      <c r="F14" s="17"/>
      <c r="G14" s="17">
        <v>1.6421544088346601E-2</v>
      </c>
      <c r="H14" s="17">
        <v>1.39026062814006E-2</v>
      </c>
      <c r="I14" s="17">
        <v>7.0678661567911E-2</v>
      </c>
      <c r="J14" s="17">
        <v>8.1845223865004493E-2</v>
      </c>
      <c r="K14" s="17">
        <v>8.0461039215373301E-2</v>
      </c>
      <c r="L14" s="17">
        <v>7.6286544498552503E-2</v>
      </c>
      <c r="M14" s="17"/>
      <c r="N14" s="17">
        <v>8.0344002201470102E-2</v>
      </c>
      <c r="O14" s="17">
        <v>3.5536879722106202E-2</v>
      </c>
      <c r="P14" s="17">
        <v>6.0191239425950102E-2</v>
      </c>
      <c r="Q14" s="17">
        <v>6.3480297295703897E-2</v>
      </c>
      <c r="R14" s="17">
        <v>9.6704822806779306E-2</v>
      </c>
      <c r="S14" s="17">
        <v>3.5522024293798998E-2</v>
      </c>
      <c r="T14" s="17">
        <v>5.6642905403042398E-2</v>
      </c>
      <c r="U14" s="17">
        <v>0.172990722552048</v>
      </c>
      <c r="V14" s="17">
        <v>5.4230121000754999E-2</v>
      </c>
      <c r="W14" s="17">
        <v>7.5548789423139098E-2</v>
      </c>
      <c r="X14" s="17">
        <v>3.3727013710428397E-2</v>
      </c>
      <c r="Y14" s="17">
        <v>0</v>
      </c>
      <c r="Z14" s="17">
        <v>0.10335128649638201</v>
      </c>
      <c r="AA14" s="17">
        <v>3.1769471220026498E-2</v>
      </c>
      <c r="AB14" s="17">
        <v>7.0485316858091604E-2</v>
      </c>
      <c r="AC14" s="17">
        <v>3.1036422416839099E-2</v>
      </c>
      <c r="AD14" s="17"/>
      <c r="AE14" s="17">
        <v>3.0752182704958098E-2</v>
      </c>
      <c r="AF14" s="17">
        <v>7.6850288704724906E-2</v>
      </c>
    </row>
    <row r="15" spans="2:32" x14ac:dyDescent="0.5">
      <c r="B15" s="18" t="s">
        <v>499</v>
      </c>
      <c r="C15" s="21">
        <v>0.146864831839157</v>
      </c>
      <c r="D15" s="21">
        <v>0.15462616746031599</v>
      </c>
      <c r="E15" s="21">
        <v>0.13823238195851001</v>
      </c>
      <c r="F15" s="21"/>
      <c r="G15" s="21">
        <v>0.316188794743892</v>
      </c>
      <c r="H15" s="21">
        <v>0.24015439827500901</v>
      </c>
      <c r="I15" s="21">
        <v>0.214381972888188</v>
      </c>
      <c r="J15" s="21">
        <v>0.12255007674234999</v>
      </c>
      <c r="K15" s="21">
        <v>5.2002648087383002E-2</v>
      </c>
      <c r="L15" s="21">
        <v>7.94230524528029E-2</v>
      </c>
      <c r="M15" s="21"/>
      <c r="N15" s="21">
        <v>0.157672219053582</v>
      </c>
      <c r="O15" s="21">
        <v>0.21640304582370301</v>
      </c>
      <c r="P15" s="21">
        <v>0.147326090204972</v>
      </c>
      <c r="Q15" s="21">
        <v>8.82151416962694E-2</v>
      </c>
      <c r="R15" s="21">
        <v>9.1061983169710106E-2</v>
      </c>
      <c r="S15" s="21">
        <v>0.19995784541442799</v>
      </c>
      <c r="T15" s="21">
        <v>0.13777326329727899</v>
      </c>
      <c r="U15" s="21">
        <v>9.1722964414753305E-2</v>
      </c>
      <c r="V15" s="21">
        <v>0.11509653295024699</v>
      </c>
      <c r="W15" s="21">
        <v>0.13319303045367101</v>
      </c>
      <c r="X15" s="21">
        <v>0.173367848883963</v>
      </c>
      <c r="Y15" s="21">
        <v>0.23513944776533699</v>
      </c>
      <c r="Z15" s="21">
        <v>7.1727520938935196E-2</v>
      </c>
      <c r="AA15" s="21">
        <v>0.277404540942086</v>
      </c>
      <c r="AB15" s="21">
        <v>3.5200237308384799E-2</v>
      </c>
      <c r="AC15" s="21">
        <v>7.5958114449720698E-2</v>
      </c>
      <c r="AD15" s="21"/>
      <c r="AE15" s="21">
        <v>0.16044952809530899</v>
      </c>
      <c r="AF15" s="21">
        <v>0.140675588857824</v>
      </c>
    </row>
    <row r="16" spans="2:32" x14ac:dyDescent="0.5">
      <c r="B16" s="18" t="s">
        <v>500</v>
      </c>
      <c r="C16" s="21">
        <v>0.56789882245644696</v>
      </c>
      <c r="D16" s="21">
        <v>0.61149752877865104</v>
      </c>
      <c r="E16" s="21">
        <v>0.52643231625571296</v>
      </c>
      <c r="F16" s="21"/>
      <c r="G16" s="21">
        <v>0.51204242365636599</v>
      </c>
      <c r="H16" s="21">
        <v>0.51477355803926095</v>
      </c>
      <c r="I16" s="21">
        <v>0.45263607775028902</v>
      </c>
      <c r="J16" s="21">
        <v>0.55073943345917498</v>
      </c>
      <c r="K16" s="21">
        <v>0.62167449912253003</v>
      </c>
      <c r="L16" s="21">
        <v>0.65575516416796098</v>
      </c>
      <c r="M16" s="21"/>
      <c r="N16" s="21">
        <v>0.52235730864580998</v>
      </c>
      <c r="O16" s="21">
        <v>0.51305866013903501</v>
      </c>
      <c r="P16" s="21">
        <v>0.67331751790989602</v>
      </c>
      <c r="Q16" s="21">
        <v>0.53599606203814898</v>
      </c>
      <c r="R16" s="21">
        <v>0.70270042279635203</v>
      </c>
      <c r="S16" s="21">
        <v>0.49916350685890598</v>
      </c>
      <c r="T16" s="21">
        <v>0.52859917816958502</v>
      </c>
      <c r="U16" s="21">
        <v>0.64565116986340398</v>
      </c>
      <c r="V16" s="21">
        <v>0.61982161586631501</v>
      </c>
      <c r="W16" s="21">
        <v>0.61905138289746597</v>
      </c>
      <c r="X16" s="21">
        <v>0.58530696390861303</v>
      </c>
      <c r="Y16" s="21">
        <v>0.53315654017027803</v>
      </c>
      <c r="Z16" s="21">
        <v>0.64546848599921502</v>
      </c>
      <c r="AA16" s="21">
        <v>0.34885761065492799</v>
      </c>
      <c r="AB16" s="21">
        <v>0.56969662985312897</v>
      </c>
      <c r="AC16" s="21">
        <v>0.50623992527667105</v>
      </c>
      <c r="AD16" s="21"/>
      <c r="AE16" s="21">
        <v>0.601619346549495</v>
      </c>
      <c r="AF16" s="21">
        <v>0.55253561424520403</v>
      </c>
    </row>
    <row r="17" spans="2:32" x14ac:dyDescent="0.5">
      <c r="B17" s="18" t="s">
        <v>99</v>
      </c>
      <c r="C17" s="22">
        <v>-0.42103399061729002</v>
      </c>
      <c r="D17" s="22">
        <v>-0.456871361318335</v>
      </c>
      <c r="E17" s="22">
        <v>-0.38819993429720301</v>
      </c>
      <c r="F17" s="22"/>
      <c r="G17" s="22">
        <v>-0.19585362891247399</v>
      </c>
      <c r="H17" s="22">
        <v>-0.274619159764252</v>
      </c>
      <c r="I17" s="22">
        <v>-0.238254104862101</v>
      </c>
      <c r="J17" s="22">
        <v>-0.42818935671682501</v>
      </c>
      <c r="K17" s="22">
        <v>-0.56967185103514695</v>
      </c>
      <c r="L17" s="22">
        <v>-0.57633211171515797</v>
      </c>
      <c r="M17" s="22"/>
      <c r="N17" s="22">
        <v>-0.36468508959222801</v>
      </c>
      <c r="O17" s="22">
        <v>-0.29665561431533199</v>
      </c>
      <c r="P17" s="22">
        <v>-0.52599142770492502</v>
      </c>
      <c r="Q17" s="22">
        <v>-0.44778092034188</v>
      </c>
      <c r="R17" s="22">
        <v>-0.61163843962664199</v>
      </c>
      <c r="S17" s="22">
        <v>-0.29920566144447802</v>
      </c>
      <c r="T17" s="22">
        <v>-0.390825914872306</v>
      </c>
      <c r="U17" s="22">
        <v>-0.55392820544865096</v>
      </c>
      <c r="V17" s="22">
        <v>-0.50472508291606799</v>
      </c>
      <c r="W17" s="22">
        <v>-0.48585835244379499</v>
      </c>
      <c r="X17" s="22">
        <v>-0.41193911502464903</v>
      </c>
      <c r="Y17" s="22">
        <v>-0.29801709240494101</v>
      </c>
      <c r="Z17" s="22">
        <v>-0.57374096506028005</v>
      </c>
      <c r="AA17" s="22">
        <v>-7.1453069712842807E-2</v>
      </c>
      <c r="AB17" s="22">
        <v>-0.53449639254474401</v>
      </c>
      <c r="AC17" s="22">
        <v>-0.43028181082695</v>
      </c>
      <c r="AD17" s="22"/>
      <c r="AE17" s="22">
        <v>-0.44116981845418601</v>
      </c>
      <c r="AF17" s="22">
        <v>-0.41186002538737998</v>
      </c>
    </row>
    <row r="18" spans="2:32" x14ac:dyDescent="0.5">
      <c r="B18" s="16"/>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AF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507</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92</v>
      </c>
      <c r="C9" s="17">
        <v>6.5400895486783406E-2</v>
      </c>
      <c r="D9" s="17">
        <v>6.9933210433127793E-2</v>
      </c>
      <c r="E9" s="17">
        <v>6.1315012808634203E-2</v>
      </c>
      <c r="F9" s="17"/>
      <c r="G9" s="17">
        <v>0.128174206888331</v>
      </c>
      <c r="H9" s="17">
        <v>9.1070735181408596E-2</v>
      </c>
      <c r="I9" s="17">
        <v>8.30875840809574E-2</v>
      </c>
      <c r="J9" s="17">
        <v>4.6984066579517897E-2</v>
      </c>
      <c r="K9" s="17">
        <v>6.2364796546869203E-2</v>
      </c>
      <c r="L9" s="17">
        <v>3.3256018755907599E-2</v>
      </c>
      <c r="M9" s="17"/>
      <c r="N9" s="17">
        <v>4.94373988481E-2</v>
      </c>
      <c r="O9" s="17">
        <v>6.8485122505898194E-2</v>
      </c>
      <c r="P9" s="17">
        <v>8.5065994390440602E-2</v>
      </c>
      <c r="Q9" s="17">
        <v>3.17987457748257E-2</v>
      </c>
      <c r="R9" s="17">
        <v>0</v>
      </c>
      <c r="S9" s="17">
        <v>0.118746707910366</v>
      </c>
      <c r="T9" s="17">
        <v>4.7306962337038003E-2</v>
      </c>
      <c r="U9" s="17">
        <v>0.23151975971861499</v>
      </c>
      <c r="V9" s="17">
        <v>4.1736725184665702E-2</v>
      </c>
      <c r="W9" s="17">
        <v>5.4228235747092499E-2</v>
      </c>
      <c r="X9" s="17">
        <v>9.5878729176873304E-2</v>
      </c>
      <c r="Y9" s="17">
        <v>0.238987118772024</v>
      </c>
      <c r="Z9" s="17">
        <v>3.8427495072744101E-2</v>
      </c>
      <c r="AA9" s="17">
        <v>2.8889469548099098E-2</v>
      </c>
      <c r="AB9" s="17">
        <v>0.141200341364771</v>
      </c>
      <c r="AC9" s="17">
        <v>6.9015479641699504E-2</v>
      </c>
      <c r="AD9" s="17"/>
      <c r="AE9" s="17">
        <v>5.5526562306960202E-2</v>
      </c>
      <c r="AF9" s="17">
        <v>6.9899681928245805E-2</v>
      </c>
    </row>
    <row r="10" spans="2:32" x14ac:dyDescent="0.5">
      <c r="B10" s="18" t="s">
        <v>93</v>
      </c>
      <c r="C10" s="17">
        <v>0.37599909975879098</v>
      </c>
      <c r="D10" s="17">
        <v>0.41154011431569398</v>
      </c>
      <c r="E10" s="17">
        <v>0.34168782763619199</v>
      </c>
      <c r="F10" s="17"/>
      <c r="G10" s="17">
        <v>0.37433407820889197</v>
      </c>
      <c r="H10" s="17">
        <v>0.43831575650886201</v>
      </c>
      <c r="I10" s="17">
        <v>0.42394929713276902</v>
      </c>
      <c r="J10" s="17">
        <v>0.357414977229282</v>
      </c>
      <c r="K10" s="17">
        <v>0.34268374818248598</v>
      </c>
      <c r="L10" s="17">
        <v>0.34857931545370302</v>
      </c>
      <c r="M10" s="17"/>
      <c r="N10" s="17">
        <v>0.43752071457499397</v>
      </c>
      <c r="O10" s="17">
        <v>0.37301033427344998</v>
      </c>
      <c r="P10" s="17">
        <v>0.36681275932499502</v>
      </c>
      <c r="Q10" s="17">
        <v>0.313828432612345</v>
      </c>
      <c r="R10" s="17">
        <v>0.40758295383614801</v>
      </c>
      <c r="S10" s="17">
        <v>0.32327136897375802</v>
      </c>
      <c r="T10" s="17">
        <v>0.35765597927109399</v>
      </c>
      <c r="U10" s="17">
        <v>0.33490709269712399</v>
      </c>
      <c r="V10" s="17">
        <v>0.39906099738176898</v>
      </c>
      <c r="W10" s="17">
        <v>0.36250529574677598</v>
      </c>
      <c r="X10" s="17">
        <v>0.35755405007146501</v>
      </c>
      <c r="Y10" s="17">
        <v>0.39732051290728598</v>
      </c>
      <c r="Z10" s="17">
        <v>0.37807130410384499</v>
      </c>
      <c r="AA10" s="17">
        <v>0.49602514786874602</v>
      </c>
      <c r="AB10" s="17">
        <v>0.19617361552318599</v>
      </c>
      <c r="AC10" s="17">
        <v>0.452549242189135</v>
      </c>
      <c r="AD10" s="17"/>
      <c r="AE10" s="17">
        <v>0.429227937040984</v>
      </c>
      <c r="AF10" s="17">
        <v>0.35174782454870901</v>
      </c>
    </row>
    <row r="11" spans="2:32" ht="28.7" x14ac:dyDescent="0.5">
      <c r="B11" s="18" t="s">
        <v>187</v>
      </c>
      <c r="C11" s="17">
        <v>0.31822135763677001</v>
      </c>
      <c r="D11" s="17">
        <v>0.27075124238610898</v>
      </c>
      <c r="E11" s="17">
        <v>0.36472789506790299</v>
      </c>
      <c r="F11" s="17"/>
      <c r="G11" s="17">
        <v>0.27292501458110102</v>
      </c>
      <c r="H11" s="17">
        <v>0.33365628043721002</v>
      </c>
      <c r="I11" s="17">
        <v>0.27778876837626199</v>
      </c>
      <c r="J11" s="17">
        <v>0.30874106304196902</v>
      </c>
      <c r="K11" s="17">
        <v>0.35163292440215499</v>
      </c>
      <c r="L11" s="17">
        <v>0.33024779654421499</v>
      </c>
      <c r="M11" s="17"/>
      <c r="N11" s="17">
        <v>0.30328888041219199</v>
      </c>
      <c r="O11" s="17">
        <v>0.30079433911193598</v>
      </c>
      <c r="P11" s="17">
        <v>0.202738805468554</v>
      </c>
      <c r="Q11" s="17">
        <v>0.43839277506965402</v>
      </c>
      <c r="R11" s="17">
        <v>0.49571222335707199</v>
      </c>
      <c r="S11" s="17">
        <v>0.29688285240088202</v>
      </c>
      <c r="T11" s="17">
        <v>0.30142126283008502</v>
      </c>
      <c r="U11" s="17">
        <v>0.26481758735669803</v>
      </c>
      <c r="V11" s="17">
        <v>0.289467350908447</v>
      </c>
      <c r="W11" s="17">
        <v>0.34031316258954403</v>
      </c>
      <c r="X11" s="17">
        <v>0.306847037512606</v>
      </c>
      <c r="Y11" s="17">
        <v>0.14858395909126099</v>
      </c>
      <c r="Z11" s="17">
        <v>0.28027626690060597</v>
      </c>
      <c r="AA11" s="17">
        <v>0.31925644584653801</v>
      </c>
      <c r="AB11" s="17">
        <v>0.55741458087312301</v>
      </c>
      <c r="AC11" s="17">
        <v>0.38030438620128698</v>
      </c>
      <c r="AD11" s="17"/>
      <c r="AE11" s="17">
        <v>0.324109957313861</v>
      </c>
      <c r="AF11" s="17">
        <v>0.31553848762377201</v>
      </c>
    </row>
    <row r="12" spans="2:32" x14ac:dyDescent="0.5">
      <c r="B12" s="18" t="s">
        <v>95</v>
      </c>
      <c r="C12" s="17">
        <v>0.15112457448876601</v>
      </c>
      <c r="D12" s="17">
        <v>0.160054049823669</v>
      </c>
      <c r="E12" s="17">
        <v>0.14122136274834399</v>
      </c>
      <c r="F12" s="17"/>
      <c r="G12" s="17">
        <v>0.136180281500315</v>
      </c>
      <c r="H12" s="17">
        <v>8.4716137109422496E-2</v>
      </c>
      <c r="I12" s="17">
        <v>0.14687911144218699</v>
      </c>
      <c r="J12" s="17">
        <v>0.141092031192978</v>
      </c>
      <c r="K12" s="17">
        <v>0.13565682498540499</v>
      </c>
      <c r="L12" s="17">
        <v>0.213657226588333</v>
      </c>
      <c r="M12" s="17"/>
      <c r="N12" s="17">
        <v>0.109669601494643</v>
      </c>
      <c r="O12" s="17">
        <v>0.19710306038411399</v>
      </c>
      <c r="P12" s="17">
        <v>0.26091351507322502</v>
      </c>
      <c r="Q12" s="17">
        <v>6.4908855600559798E-2</v>
      </c>
      <c r="R12" s="17">
        <v>0</v>
      </c>
      <c r="S12" s="17">
        <v>0.191963241505032</v>
      </c>
      <c r="T12" s="17">
        <v>0.18558410994920599</v>
      </c>
      <c r="U12" s="17">
        <v>8.7372298565440695E-2</v>
      </c>
      <c r="V12" s="17">
        <v>0.14523702223092</v>
      </c>
      <c r="W12" s="17">
        <v>0.14516597443527399</v>
      </c>
      <c r="X12" s="17">
        <v>0.16863503150013401</v>
      </c>
      <c r="Y12" s="17">
        <v>0</v>
      </c>
      <c r="Z12" s="17">
        <v>0.237126015147895</v>
      </c>
      <c r="AA12" s="17">
        <v>0.124948092211011</v>
      </c>
      <c r="AB12" s="17">
        <v>7.0011224930534799E-2</v>
      </c>
      <c r="AC12" s="17">
        <v>3.8066690611607702E-2</v>
      </c>
      <c r="AD12" s="17"/>
      <c r="AE12" s="17">
        <v>0.123743833574122</v>
      </c>
      <c r="AF12" s="17">
        <v>0.163599351644928</v>
      </c>
    </row>
    <row r="13" spans="2:32" x14ac:dyDescent="0.5">
      <c r="B13" s="18" t="s">
        <v>96</v>
      </c>
      <c r="C13" s="17">
        <v>5.7018784762405503E-2</v>
      </c>
      <c r="D13" s="17">
        <v>6.1517887235500703E-2</v>
      </c>
      <c r="E13" s="17">
        <v>5.29335998781287E-2</v>
      </c>
      <c r="F13" s="17"/>
      <c r="G13" s="17">
        <v>5.5543330644667099E-2</v>
      </c>
      <c r="H13" s="17">
        <v>3.53741434463717E-2</v>
      </c>
      <c r="I13" s="17">
        <v>5.3363778481732002E-2</v>
      </c>
      <c r="J13" s="17">
        <v>7.6339554254955505E-2</v>
      </c>
      <c r="K13" s="17">
        <v>8.23662061561517E-2</v>
      </c>
      <c r="L13" s="17">
        <v>4.2221000623051098E-2</v>
      </c>
      <c r="M13" s="17"/>
      <c r="N13" s="17">
        <v>3.2160789152219399E-2</v>
      </c>
      <c r="O13" s="17">
        <v>6.0607143724601402E-2</v>
      </c>
      <c r="P13" s="17">
        <v>4.3035404965076997E-2</v>
      </c>
      <c r="Q13" s="17">
        <v>6.4049519931723101E-2</v>
      </c>
      <c r="R13" s="17">
        <v>9.6704822806779306E-2</v>
      </c>
      <c r="S13" s="17">
        <v>0</v>
      </c>
      <c r="T13" s="17">
        <v>8.4231354619307794E-2</v>
      </c>
      <c r="U13" s="17">
        <v>3.7591816759164398E-2</v>
      </c>
      <c r="V13" s="17">
        <v>8.2428542887562503E-2</v>
      </c>
      <c r="W13" s="17">
        <v>6.0599949436055102E-2</v>
      </c>
      <c r="X13" s="17">
        <v>7.10851517389227E-2</v>
      </c>
      <c r="Y13" s="17">
        <v>0.215108409229429</v>
      </c>
      <c r="Z13" s="17">
        <v>3.2087676812577702E-2</v>
      </c>
      <c r="AA13" s="17">
        <v>0</v>
      </c>
      <c r="AB13" s="17">
        <v>3.5200237308384799E-2</v>
      </c>
      <c r="AC13" s="17">
        <v>6.0064201356270698E-2</v>
      </c>
      <c r="AD13" s="17"/>
      <c r="AE13" s="17">
        <v>3.83616116968961E-2</v>
      </c>
      <c r="AF13" s="17">
        <v>6.5519068851931705E-2</v>
      </c>
    </row>
    <row r="14" spans="2:32" x14ac:dyDescent="0.5">
      <c r="B14" s="18" t="s">
        <v>87</v>
      </c>
      <c r="C14" s="17">
        <v>3.2235287866484101E-2</v>
      </c>
      <c r="D14" s="17">
        <v>2.6203495805899198E-2</v>
      </c>
      <c r="E14" s="17">
        <v>3.8114301860798498E-2</v>
      </c>
      <c r="F14" s="17"/>
      <c r="G14" s="17">
        <v>3.2843088176693201E-2</v>
      </c>
      <c r="H14" s="17">
        <v>1.68669473167249E-2</v>
      </c>
      <c r="I14" s="17">
        <v>1.49314604860933E-2</v>
      </c>
      <c r="J14" s="17">
        <v>6.9428307701297196E-2</v>
      </c>
      <c r="K14" s="17">
        <v>2.5295499726933901E-2</v>
      </c>
      <c r="L14" s="17">
        <v>3.2038642034790198E-2</v>
      </c>
      <c r="M14" s="17"/>
      <c r="N14" s="17">
        <v>6.7922615517851406E-2</v>
      </c>
      <c r="O14" s="17">
        <v>0</v>
      </c>
      <c r="P14" s="17">
        <v>4.1433520777707102E-2</v>
      </c>
      <c r="Q14" s="17">
        <v>8.7021671010892601E-2</v>
      </c>
      <c r="R14" s="17">
        <v>0</v>
      </c>
      <c r="S14" s="17">
        <v>6.9135829209962002E-2</v>
      </c>
      <c r="T14" s="17">
        <v>2.3800330993269201E-2</v>
      </c>
      <c r="U14" s="17">
        <v>4.3791444902957402E-2</v>
      </c>
      <c r="V14" s="17">
        <v>4.2069361406635003E-2</v>
      </c>
      <c r="W14" s="17">
        <v>3.7187382045258101E-2</v>
      </c>
      <c r="X14" s="17">
        <v>0</v>
      </c>
      <c r="Y14" s="17">
        <v>0</v>
      </c>
      <c r="Z14" s="17">
        <v>3.4011241962332302E-2</v>
      </c>
      <c r="AA14" s="17">
        <v>3.08808445256065E-2</v>
      </c>
      <c r="AB14" s="17">
        <v>0</v>
      </c>
      <c r="AC14" s="17">
        <v>0</v>
      </c>
      <c r="AD14" s="17"/>
      <c r="AE14" s="17">
        <v>2.90300980671763E-2</v>
      </c>
      <c r="AF14" s="17">
        <v>3.3695585402413297E-2</v>
      </c>
    </row>
    <row r="15" spans="2:32" x14ac:dyDescent="0.5">
      <c r="B15" s="18" t="s">
        <v>97</v>
      </c>
      <c r="C15" s="21">
        <v>0.441399995245574</v>
      </c>
      <c r="D15" s="21">
        <v>0.48147332474882198</v>
      </c>
      <c r="E15" s="21">
        <v>0.40300284044482598</v>
      </c>
      <c r="F15" s="21"/>
      <c r="G15" s="21">
        <v>0.50250828509722301</v>
      </c>
      <c r="H15" s="21">
        <v>0.52938649169027097</v>
      </c>
      <c r="I15" s="21">
        <v>0.50703688121372603</v>
      </c>
      <c r="J15" s="21">
        <v>0.40439904380879999</v>
      </c>
      <c r="K15" s="21">
        <v>0.40504854472935498</v>
      </c>
      <c r="L15" s="21">
        <v>0.38183533420961002</v>
      </c>
      <c r="M15" s="21"/>
      <c r="N15" s="21">
        <v>0.48695811342309397</v>
      </c>
      <c r="O15" s="21">
        <v>0.44149545677934798</v>
      </c>
      <c r="P15" s="21">
        <v>0.45187875371543601</v>
      </c>
      <c r="Q15" s="21">
        <v>0.34562717838717</v>
      </c>
      <c r="R15" s="21">
        <v>0.40758295383614801</v>
      </c>
      <c r="S15" s="21">
        <v>0.44201807688412398</v>
      </c>
      <c r="T15" s="21">
        <v>0.40496294160813201</v>
      </c>
      <c r="U15" s="21">
        <v>0.56642685241573898</v>
      </c>
      <c r="V15" s="21">
        <v>0.44079772256643501</v>
      </c>
      <c r="W15" s="21">
        <v>0.41673353149386799</v>
      </c>
      <c r="X15" s="21">
        <v>0.45343277924833802</v>
      </c>
      <c r="Y15" s="21">
        <v>0.63630763167931004</v>
      </c>
      <c r="Z15" s="21">
        <v>0.416498799176589</v>
      </c>
      <c r="AA15" s="21">
        <v>0.52491461741684597</v>
      </c>
      <c r="AB15" s="21">
        <v>0.33737395688795702</v>
      </c>
      <c r="AC15" s="21">
        <v>0.52156472183083502</v>
      </c>
      <c r="AD15" s="21"/>
      <c r="AE15" s="21">
        <v>0.48475449934794401</v>
      </c>
      <c r="AF15" s="21">
        <v>0.42164750647695498</v>
      </c>
    </row>
    <row r="16" spans="2:32" x14ac:dyDescent="0.5">
      <c r="B16" s="18" t="s">
        <v>98</v>
      </c>
      <c r="C16" s="21">
        <v>0.208143359251171</v>
      </c>
      <c r="D16" s="21">
        <v>0.22157193705917</v>
      </c>
      <c r="E16" s="21">
        <v>0.194154962626473</v>
      </c>
      <c r="F16" s="21"/>
      <c r="G16" s="21">
        <v>0.19172361214498301</v>
      </c>
      <c r="H16" s="21">
        <v>0.120090280555794</v>
      </c>
      <c r="I16" s="21">
        <v>0.200242889923919</v>
      </c>
      <c r="J16" s="21">
        <v>0.21743158544793401</v>
      </c>
      <c r="K16" s="21">
        <v>0.218023031141556</v>
      </c>
      <c r="L16" s="21">
        <v>0.25587822721138398</v>
      </c>
      <c r="M16" s="21"/>
      <c r="N16" s="21">
        <v>0.14183039064686201</v>
      </c>
      <c r="O16" s="21">
        <v>0.25771020410871598</v>
      </c>
      <c r="P16" s="21">
        <v>0.30394892003830198</v>
      </c>
      <c r="Q16" s="21">
        <v>0.12895837553228301</v>
      </c>
      <c r="R16" s="21">
        <v>9.6704822806779306E-2</v>
      </c>
      <c r="S16" s="21">
        <v>0.191963241505032</v>
      </c>
      <c r="T16" s="21">
        <v>0.26981546456851302</v>
      </c>
      <c r="U16" s="21">
        <v>0.124964115324605</v>
      </c>
      <c r="V16" s="21">
        <v>0.22766556511848199</v>
      </c>
      <c r="W16" s="21">
        <v>0.205765923871329</v>
      </c>
      <c r="X16" s="21">
        <v>0.239720183239056</v>
      </c>
      <c r="Y16" s="21">
        <v>0.215108409229429</v>
      </c>
      <c r="Z16" s="21">
        <v>0.26921369196047301</v>
      </c>
      <c r="AA16" s="21">
        <v>0.124948092211011</v>
      </c>
      <c r="AB16" s="21">
        <v>0.10521146223892</v>
      </c>
      <c r="AC16" s="21">
        <v>9.81308919678784E-2</v>
      </c>
      <c r="AD16" s="21"/>
      <c r="AE16" s="21">
        <v>0.162105445271018</v>
      </c>
      <c r="AF16" s="21">
        <v>0.22911842049685999</v>
      </c>
    </row>
    <row r="17" spans="2:32" x14ac:dyDescent="0.5">
      <c r="B17" s="18" t="s">
        <v>99</v>
      </c>
      <c r="C17" s="22">
        <v>0.23325663599440299</v>
      </c>
      <c r="D17" s="22">
        <v>0.25990138768965199</v>
      </c>
      <c r="E17" s="22">
        <v>0.20884787781835401</v>
      </c>
      <c r="F17" s="22"/>
      <c r="G17" s="22">
        <v>0.31078467295224099</v>
      </c>
      <c r="H17" s="22">
        <v>0.40929621113447701</v>
      </c>
      <c r="I17" s="22">
        <v>0.306793991289808</v>
      </c>
      <c r="J17" s="22">
        <v>0.18696745836086601</v>
      </c>
      <c r="K17" s="22">
        <v>0.18702551358779901</v>
      </c>
      <c r="L17" s="22">
        <v>0.12595710699822599</v>
      </c>
      <c r="M17" s="22"/>
      <c r="N17" s="22">
        <v>0.34512772277623199</v>
      </c>
      <c r="O17" s="22">
        <v>0.183785252670632</v>
      </c>
      <c r="P17" s="22">
        <v>0.147929833677133</v>
      </c>
      <c r="Q17" s="22">
        <v>0.21666880285488799</v>
      </c>
      <c r="R17" s="22">
        <v>0.31087813102936901</v>
      </c>
      <c r="S17" s="22">
        <v>0.25005483537909201</v>
      </c>
      <c r="T17" s="22">
        <v>0.13514747703961799</v>
      </c>
      <c r="U17" s="22">
        <v>0.44146273709113398</v>
      </c>
      <c r="V17" s="22">
        <v>0.213132157447952</v>
      </c>
      <c r="W17" s="22">
        <v>0.21096760762253899</v>
      </c>
      <c r="X17" s="22">
        <v>0.213712596009282</v>
      </c>
      <c r="Y17" s="22">
        <v>0.421199222449882</v>
      </c>
      <c r="Z17" s="22">
        <v>0.14728510721611601</v>
      </c>
      <c r="AA17" s="22">
        <v>0.39996652520583498</v>
      </c>
      <c r="AB17" s="22">
        <v>0.23216249464903799</v>
      </c>
      <c r="AC17" s="22">
        <v>0.42343382986295602</v>
      </c>
      <c r="AD17" s="22"/>
      <c r="AE17" s="22">
        <v>0.32264905407692601</v>
      </c>
      <c r="AF17" s="22">
        <v>0.19252908598009499</v>
      </c>
    </row>
    <row r="18" spans="2:32" x14ac:dyDescent="0.5">
      <c r="B18" s="16"/>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G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7" width="20.703125" customWidth="1"/>
  </cols>
  <sheetData>
    <row r="2" spans="2:7" ht="40" customHeight="1" x14ac:dyDescent="0.5">
      <c r="D2" s="30" t="s">
        <v>517</v>
      </c>
      <c r="E2" s="26"/>
      <c r="F2" s="26"/>
      <c r="G2" s="26"/>
    </row>
    <row r="6" spans="2:7" ht="50" customHeight="1" x14ac:dyDescent="0.5">
      <c r="B6" s="20" t="s">
        <v>15</v>
      </c>
      <c r="C6" s="20" t="s">
        <v>508</v>
      </c>
      <c r="D6" s="20" t="s">
        <v>509</v>
      </c>
      <c r="E6" s="20" t="s">
        <v>510</v>
      </c>
      <c r="F6" s="20" t="s">
        <v>511</v>
      </c>
    </row>
    <row r="7" spans="2:7" x14ac:dyDescent="0.5">
      <c r="B7" s="18" t="s">
        <v>512</v>
      </c>
      <c r="C7" s="17">
        <v>8.3548730810828406E-2</v>
      </c>
      <c r="D7" s="17">
        <v>5.8956778825635998E-2</v>
      </c>
      <c r="E7" s="17">
        <v>5.1552116737326403E-2</v>
      </c>
      <c r="F7" s="17">
        <v>2.8374873449902999E-2</v>
      </c>
    </row>
    <row r="8" spans="2:7" x14ac:dyDescent="0.5">
      <c r="B8" s="18" t="s">
        <v>513</v>
      </c>
      <c r="C8" s="17">
        <v>0.24490458454654301</v>
      </c>
      <c r="D8" s="17">
        <v>0.27782023479022799</v>
      </c>
      <c r="E8" s="17">
        <v>0.17153432202566499</v>
      </c>
      <c r="F8" s="17">
        <v>0.119414014215158</v>
      </c>
    </row>
    <row r="9" spans="2:7" x14ac:dyDescent="0.5">
      <c r="B9" s="18" t="s">
        <v>514</v>
      </c>
      <c r="C9" s="17">
        <v>0.27019977414198798</v>
      </c>
      <c r="D9" s="17">
        <v>0.29057629606248803</v>
      </c>
      <c r="E9" s="17">
        <v>0.29748420432591799</v>
      </c>
      <c r="F9" s="17">
        <v>0.23888665466282999</v>
      </c>
    </row>
    <row r="10" spans="2:7" x14ac:dyDescent="0.5">
      <c r="B10" s="18" t="s">
        <v>515</v>
      </c>
      <c r="C10" s="17">
        <v>0.17049253811711501</v>
      </c>
      <c r="D10" s="17">
        <v>0.17817665829826501</v>
      </c>
      <c r="E10" s="17">
        <v>0.23889829352008499</v>
      </c>
      <c r="F10" s="17">
        <v>0.29763076617807999</v>
      </c>
    </row>
    <row r="11" spans="2:7" x14ac:dyDescent="0.5">
      <c r="B11" s="18" t="s">
        <v>516</v>
      </c>
      <c r="C11" s="17">
        <v>0.135928327988704</v>
      </c>
      <c r="D11" s="17">
        <v>9.4060243888635597E-2</v>
      </c>
      <c r="E11" s="17">
        <v>0.14334047163132399</v>
      </c>
      <c r="F11" s="17">
        <v>0.22264690962573599</v>
      </c>
    </row>
    <row r="12" spans="2:7" x14ac:dyDescent="0.5">
      <c r="B12" s="18" t="s">
        <v>87</v>
      </c>
      <c r="C12" s="17">
        <v>9.4926044394821496E-2</v>
      </c>
      <c r="D12" s="17">
        <v>0.10040978813474701</v>
      </c>
      <c r="E12" s="17">
        <v>9.7190591759681894E-2</v>
      </c>
      <c r="F12" s="17">
        <v>9.30467818682926E-2</v>
      </c>
    </row>
    <row r="13" spans="2:7" x14ac:dyDescent="0.5">
      <c r="B13" s="16"/>
      <c r="C13" s="16"/>
      <c r="D13" s="16"/>
      <c r="E13" s="16"/>
      <c r="F13" s="16"/>
    </row>
    <row r="14" spans="2:7" x14ac:dyDescent="0.5">
      <c r="B14" t="s">
        <v>58</v>
      </c>
    </row>
    <row r="15" spans="2:7" x14ac:dyDescent="0.5">
      <c r="B15" t="s">
        <v>59</v>
      </c>
    </row>
    <row r="19" spans="2:2" x14ac:dyDescent="0.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AF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518</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512</v>
      </c>
      <c r="C9" s="17">
        <v>8.3548730810828406E-2</v>
      </c>
      <c r="D9" s="17">
        <v>9.2383629427776295E-2</v>
      </c>
      <c r="E9" s="17">
        <v>7.5421482505995993E-2</v>
      </c>
      <c r="F9" s="17"/>
      <c r="G9" s="17">
        <v>0.12975675772723699</v>
      </c>
      <c r="H9" s="17">
        <v>0.12840700872544999</v>
      </c>
      <c r="I9" s="17">
        <v>0.150686529013248</v>
      </c>
      <c r="J9" s="17">
        <v>5.4657221213917098E-2</v>
      </c>
      <c r="K9" s="17">
        <v>6.5949531402098499E-2</v>
      </c>
      <c r="L9" s="17">
        <v>3.4733378744476101E-2</v>
      </c>
      <c r="M9" s="17"/>
      <c r="N9" s="17">
        <v>8.1952156930528597E-2</v>
      </c>
      <c r="O9" s="17">
        <v>7.3024116072419501E-2</v>
      </c>
      <c r="P9" s="17">
        <v>5.81386389151183E-2</v>
      </c>
      <c r="Q9" s="17">
        <v>6.2731626734762E-2</v>
      </c>
      <c r="R9" s="17">
        <v>0.107350662983714</v>
      </c>
      <c r="S9" s="17">
        <v>4.0431946195315399E-2</v>
      </c>
      <c r="T9" s="17">
        <v>0.13700244115733601</v>
      </c>
      <c r="U9" s="17">
        <v>0.184709000684458</v>
      </c>
      <c r="V9" s="17">
        <v>5.79248793767249E-2</v>
      </c>
      <c r="W9" s="17">
        <v>8.1017608565708693E-2</v>
      </c>
      <c r="X9" s="17">
        <v>3.6070810158181102E-2</v>
      </c>
      <c r="Y9" s="17">
        <v>0.15816025192698699</v>
      </c>
      <c r="Z9" s="17">
        <v>7.5300317565519206E-2</v>
      </c>
      <c r="AA9" s="17">
        <v>0.108320512934864</v>
      </c>
      <c r="AB9" s="17">
        <v>0.117209400324329</v>
      </c>
      <c r="AC9" s="17">
        <v>0.137930652366481</v>
      </c>
      <c r="AD9" s="17"/>
      <c r="AE9" s="17">
        <v>9.4026204547917103E-2</v>
      </c>
      <c r="AF9" s="17">
        <v>7.8775151073261093E-2</v>
      </c>
    </row>
    <row r="10" spans="2:32" x14ac:dyDescent="0.5">
      <c r="B10" s="18" t="s">
        <v>513</v>
      </c>
      <c r="C10" s="17">
        <v>0.24490458454654301</v>
      </c>
      <c r="D10" s="17">
        <v>0.27093151077486199</v>
      </c>
      <c r="E10" s="17">
        <v>0.220957813906622</v>
      </c>
      <c r="F10" s="17"/>
      <c r="G10" s="17">
        <v>0.22357934224356099</v>
      </c>
      <c r="H10" s="17">
        <v>0.29733865341654397</v>
      </c>
      <c r="I10" s="17">
        <v>0.223889512201872</v>
      </c>
      <c r="J10" s="17">
        <v>0.21070684493611599</v>
      </c>
      <c r="K10" s="17">
        <v>0.26801644748952203</v>
      </c>
      <c r="L10" s="17">
        <v>0.23938996516712399</v>
      </c>
      <c r="M10" s="17"/>
      <c r="N10" s="17">
        <v>0.27494561834754899</v>
      </c>
      <c r="O10" s="17">
        <v>0.234733622939506</v>
      </c>
      <c r="P10" s="17">
        <v>0.18375005988611001</v>
      </c>
      <c r="Q10" s="17">
        <v>0.16751644449314099</v>
      </c>
      <c r="R10" s="17">
        <v>0.18851741138183001</v>
      </c>
      <c r="S10" s="17">
        <v>0.23098643803736299</v>
      </c>
      <c r="T10" s="17">
        <v>0.28318057075698799</v>
      </c>
      <c r="U10" s="17">
        <v>0.17373307619511599</v>
      </c>
      <c r="V10" s="17">
        <v>0.215174336314536</v>
      </c>
      <c r="W10" s="17">
        <v>0.255055628196384</v>
      </c>
      <c r="X10" s="17">
        <v>0.291561752548949</v>
      </c>
      <c r="Y10" s="17">
        <v>0.31366146710396597</v>
      </c>
      <c r="Z10" s="17">
        <v>0.126423057259067</v>
      </c>
      <c r="AA10" s="17">
        <v>0.20672602083481001</v>
      </c>
      <c r="AB10" s="17">
        <v>0.333090061670756</v>
      </c>
      <c r="AC10" s="17">
        <v>0.36240723550573301</v>
      </c>
      <c r="AD10" s="17"/>
      <c r="AE10" s="17">
        <v>0.34691838410764297</v>
      </c>
      <c r="AF10" s="17">
        <v>0.19842668168973801</v>
      </c>
    </row>
    <row r="11" spans="2:32" x14ac:dyDescent="0.5">
      <c r="B11" s="18" t="s">
        <v>514</v>
      </c>
      <c r="C11" s="17">
        <v>0.27019977414198798</v>
      </c>
      <c r="D11" s="17">
        <v>0.26179664411724302</v>
      </c>
      <c r="E11" s="17">
        <v>0.27922371801185297</v>
      </c>
      <c r="F11" s="17"/>
      <c r="G11" s="17">
        <v>0.30030428346466198</v>
      </c>
      <c r="H11" s="17">
        <v>0.26061054144359802</v>
      </c>
      <c r="I11" s="17">
        <v>0.273713272768556</v>
      </c>
      <c r="J11" s="17">
        <v>0.29816858829880599</v>
      </c>
      <c r="K11" s="17">
        <v>0.228677914292267</v>
      </c>
      <c r="L11" s="17">
        <v>0.27481421812546503</v>
      </c>
      <c r="M11" s="17"/>
      <c r="N11" s="17">
        <v>0.25737122360006598</v>
      </c>
      <c r="O11" s="17">
        <v>0.29495516787884701</v>
      </c>
      <c r="P11" s="17">
        <v>0.24726558279111299</v>
      </c>
      <c r="Q11" s="17">
        <v>0.28111467843299898</v>
      </c>
      <c r="R11" s="17">
        <v>0.29165673756657901</v>
      </c>
      <c r="S11" s="17">
        <v>0.27729694735320498</v>
      </c>
      <c r="T11" s="17">
        <v>0.25792341719092199</v>
      </c>
      <c r="U11" s="17">
        <v>0.22179160961198499</v>
      </c>
      <c r="V11" s="17">
        <v>0.303568307790893</v>
      </c>
      <c r="W11" s="17">
        <v>0.24325107559209799</v>
      </c>
      <c r="X11" s="17">
        <v>0.22720448829107501</v>
      </c>
      <c r="Y11" s="17">
        <v>6.8986564858163998E-2</v>
      </c>
      <c r="Z11" s="17">
        <v>0.32268763128752698</v>
      </c>
      <c r="AA11" s="17">
        <v>0.42654316470512499</v>
      </c>
      <c r="AB11" s="17">
        <v>0.28652855040641001</v>
      </c>
      <c r="AC11" s="17">
        <v>0.26790885405536702</v>
      </c>
      <c r="AD11" s="17"/>
      <c r="AE11" s="17">
        <v>0.24909633514819901</v>
      </c>
      <c r="AF11" s="17">
        <v>0.27981458695866401</v>
      </c>
    </row>
    <row r="12" spans="2:32" x14ac:dyDescent="0.5">
      <c r="B12" s="18" t="s">
        <v>515</v>
      </c>
      <c r="C12" s="17">
        <v>0.17049253811711501</v>
      </c>
      <c r="D12" s="17">
        <v>0.17698396156815399</v>
      </c>
      <c r="E12" s="17">
        <v>0.164924785843688</v>
      </c>
      <c r="F12" s="17"/>
      <c r="G12" s="17">
        <v>0.209567770687595</v>
      </c>
      <c r="H12" s="17">
        <v>0.14784199490064501</v>
      </c>
      <c r="I12" s="17">
        <v>0.14147638790675299</v>
      </c>
      <c r="J12" s="17">
        <v>0.166110312169471</v>
      </c>
      <c r="K12" s="17">
        <v>0.17939971626880599</v>
      </c>
      <c r="L12" s="17">
        <v>0.183289611285847</v>
      </c>
      <c r="M12" s="17"/>
      <c r="N12" s="17">
        <v>0.16637114108801701</v>
      </c>
      <c r="O12" s="17">
        <v>0.198022934796766</v>
      </c>
      <c r="P12" s="17">
        <v>0.27905836491543101</v>
      </c>
      <c r="Q12" s="17">
        <v>0.12854651050017599</v>
      </c>
      <c r="R12" s="17">
        <v>9.6704822806779306E-2</v>
      </c>
      <c r="S12" s="17">
        <v>0.229154672337779</v>
      </c>
      <c r="T12" s="17">
        <v>0.149968128759536</v>
      </c>
      <c r="U12" s="17">
        <v>0.184834066733743</v>
      </c>
      <c r="V12" s="17">
        <v>0.126730410426278</v>
      </c>
      <c r="W12" s="17">
        <v>0.175833584090509</v>
      </c>
      <c r="X12" s="17">
        <v>0.14882394911102201</v>
      </c>
      <c r="Y12" s="17">
        <v>0</v>
      </c>
      <c r="Z12" s="17">
        <v>0.204629902094247</v>
      </c>
      <c r="AA12" s="17">
        <v>0.1628773586883</v>
      </c>
      <c r="AB12" s="17">
        <v>0.162396958955281</v>
      </c>
      <c r="AC12" s="17">
        <v>0.102432496360035</v>
      </c>
      <c r="AD12" s="17"/>
      <c r="AE12" s="17">
        <v>0.16964099284540701</v>
      </c>
      <c r="AF12" s="17">
        <v>0.17088050561354101</v>
      </c>
    </row>
    <row r="13" spans="2:32" x14ac:dyDescent="0.5">
      <c r="B13" s="18" t="s">
        <v>516</v>
      </c>
      <c r="C13" s="17">
        <v>0.135928327988704</v>
      </c>
      <c r="D13" s="17">
        <v>0.132782788391063</v>
      </c>
      <c r="E13" s="17">
        <v>0.135734631820359</v>
      </c>
      <c r="F13" s="17"/>
      <c r="G13" s="17">
        <v>5.60525922932847E-2</v>
      </c>
      <c r="H13" s="17">
        <v>0.11078840301022699</v>
      </c>
      <c r="I13" s="17">
        <v>0.13071874715614001</v>
      </c>
      <c r="J13" s="17">
        <v>0.158968168532125</v>
      </c>
      <c r="K13" s="17">
        <v>0.155910772017436</v>
      </c>
      <c r="L13" s="17">
        <v>0.15179404478891401</v>
      </c>
      <c r="M13" s="17"/>
      <c r="N13" s="17">
        <v>0.11807068054448901</v>
      </c>
      <c r="O13" s="17">
        <v>0.114375858658569</v>
      </c>
      <c r="P13" s="17">
        <v>0.15151791597899</v>
      </c>
      <c r="Q13" s="17">
        <v>0.26733496358820202</v>
      </c>
      <c r="R13" s="17">
        <v>0.109532771227159</v>
      </c>
      <c r="S13" s="17">
        <v>0.182972615218812</v>
      </c>
      <c r="T13" s="17">
        <v>0.12718270222881001</v>
      </c>
      <c r="U13" s="17">
        <v>3.7591816759164398E-2</v>
      </c>
      <c r="V13" s="17">
        <v>0.17305012694166699</v>
      </c>
      <c r="W13" s="17">
        <v>0.15678405220368299</v>
      </c>
      <c r="X13" s="17">
        <v>0.13615911624859001</v>
      </c>
      <c r="Y13" s="17">
        <v>0.38434962272586998</v>
      </c>
      <c r="Z13" s="17">
        <v>0.15084339058264001</v>
      </c>
      <c r="AA13" s="17">
        <v>3.08808445256065E-2</v>
      </c>
      <c r="AB13" s="17">
        <v>3.5200237308384799E-2</v>
      </c>
      <c r="AC13" s="17">
        <v>3.4212718368174903E-2</v>
      </c>
      <c r="AD13" s="17"/>
      <c r="AE13" s="17">
        <v>9.8559489349806503E-2</v>
      </c>
      <c r="AF13" s="17">
        <v>0.15295372317644099</v>
      </c>
    </row>
    <row r="14" spans="2:32" x14ac:dyDescent="0.5">
      <c r="B14" s="18" t="s">
        <v>87</v>
      </c>
      <c r="C14" s="19">
        <v>9.4926044394821496E-2</v>
      </c>
      <c r="D14" s="19">
        <v>6.51214657209018E-2</v>
      </c>
      <c r="E14" s="19">
        <v>0.12373756791148199</v>
      </c>
      <c r="F14" s="19"/>
      <c r="G14" s="19">
        <v>8.0739253583659507E-2</v>
      </c>
      <c r="H14" s="19">
        <v>5.5013398503536003E-2</v>
      </c>
      <c r="I14" s="19">
        <v>7.9515550953431893E-2</v>
      </c>
      <c r="J14" s="19">
        <v>0.11138886484956501</v>
      </c>
      <c r="K14" s="19">
        <v>0.10204561852987</v>
      </c>
      <c r="L14" s="19">
        <v>0.115978781888174</v>
      </c>
      <c r="M14" s="19"/>
      <c r="N14" s="19">
        <v>0.101289179489351</v>
      </c>
      <c r="O14" s="19">
        <v>8.4888299653892496E-2</v>
      </c>
      <c r="P14" s="19">
        <v>8.0269437513236702E-2</v>
      </c>
      <c r="Q14" s="19">
        <v>9.2755776250720304E-2</v>
      </c>
      <c r="R14" s="19">
        <v>0.20623759403393799</v>
      </c>
      <c r="S14" s="19">
        <v>3.9157380857525501E-2</v>
      </c>
      <c r="T14" s="19">
        <v>4.47427399064078E-2</v>
      </c>
      <c r="U14" s="19">
        <v>0.197340430015534</v>
      </c>
      <c r="V14" s="19">
        <v>0.12355193914990099</v>
      </c>
      <c r="W14" s="19">
        <v>8.8058051351615901E-2</v>
      </c>
      <c r="X14" s="19">
        <v>0.160179883642182</v>
      </c>
      <c r="Y14" s="19">
        <v>7.4842093385013797E-2</v>
      </c>
      <c r="Z14" s="19">
        <v>0.120115701211</v>
      </c>
      <c r="AA14" s="19">
        <v>6.4652098311294204E-2</v>
      </c>
      <c r="AB14" s="19">
        <v>6.5574791334839996E-2</v>
      </c>
      <c r="AC14" s="19">
        <v>9.5108043344208804E-2</v>
      </c>
      <c r="AD14" s="19"/>
      <c r="AE14" s="19">
        <v>4.1758594001027001E-2</v>
      </c>
      <c r="AF14" s="19">
        <v>0.119149351488355</v>
      </c>
    </row>
    <row r="15" spans="2:32" x14ac:dyDescent="0.5">
      <c r="B15" s="16"/>
    </row>
    <row r="16" spans="2:32" x14ac:dyDescent="0.5">
      <c r="B16" t="s">
        <v>58</v>
      </c>
    </row>
    <row r="17" spans="2:2" x14ac:dyDescent="0.5">
      <c r="B17" t="s">
        <v>59</v>
      </c>
    </row>
    <row r="19" spans="2:2" x14ac:dyDescent="0.5">
      <c r="B19"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AF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519</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512</v>
      </c>
      <c r="C9" s="17">
        <v>5.8956778825635998E-2</v>
      </c>
      <c r="D9" s="17">
        <v>8.4583793452869996E-2</v>
      </c>
      <c r="E9" s="17">
        <v>3.4703812063973501E-2</v>
      </c>
      <c r="F9" s="17"/>
      <c r="G9" s="17">
        <v>0.111210332315109</v>
      </c>
      <c r="H9" s="17">
        <v>7.1834286886416202E-2</v>
      </c>
      <c r="I9" s="17">
        <v>7.7975232771247002E-2</v>
      </c>
      <c r="J9" s="17">
        <v>4.9968039189332999E-2</v>
      </c>
      <c r="K9" s="17">
        <v>5.0608324863788599E-2</v>
      </c>
      <c r="L9" s="17">
        <v>3.4687425378331201E-2</v>
      </c>
      <c r="M9" s="17"/>
      <c r="N9" s="17">
        <v>5.42486785142305E-2</v>
      </c>
      <c r="O9" s="17">
        <v>3.0813321887574598E-2</v>
      </c>
      <c r="P9" s="17">
        <v>0.11904529384082201</v>
      </c>
      <c r="Q9" s="17">
        <v>3.09328809599363E-2</v>
      </c>
      <c r="R9" s="17">
        <v>0</v>
      </c>
      <c r="S9" s="17">
        <v>7.5953970489114495E-2</v>
      </c>
      <c r="T9" s="17">
        <v>7.1020642354580998E-2</v>
      </c>
      <c r="U9" s="17">
        <v>0.13671671106480299</v>
      </c>
      <c r="V9" s="17">
        <v>6.9830465064061903E-2</v>
      </c>
      <c r="W9" s="17">
        <v>5.1116543148818402E-2</v>
      </c>
      <c r="X9" s="17">
        <v>1.6770248200354301E-2</v>
      </c>
      <c r="Y9" s="17">
        <v>8.4418386220739897E-2</v>
      </c>
      <c r="Z9" s="17">
        <v>3.6828539523204203E-2</v>
      </c>
      <c r="AA9" s="17">
        <v>3.5088258809788102E-2</v>
      </c>
      <c r="AB9" s="17">
        <v>0.14749911210946201</v>
      </c>
      <c r="AC9" s="17">
        <v>0.13582388443545501</v>
      </c>
      <c r="AD9" s="17"/>
      <c r="AE9" s="17">
        <v>5.7998343071901298E-2</v>
      </c>
      <c r="AF9" s="17">
        <v>5.9393446061325898E-2</v>
      </c>
    </row>
    <row r="10" spans="2:32" x14ac:dyDescent="0.5">
      <c r="B10" s="18" t="s">
        <v>513</v>
      </c>
      <c r="C10" s="17">
        <v>0.27782023479022799</v>
      </c>
      <c r="D10" s="17">
        <v>0.29709979395368002</v>
      </c>
      <c r="E10" s="17">
        <v>0.26043829523291101</v>
      </c>
      <c r="F10" s="17"/>
      <c r="G10" s="17">
        <v>0.23039985829477</v>
      </c>
      <c r="H10" s="17">
        <v>0.34846063733207999</v>
      </c>
      <c r="I10" s="17">
        <v>0.35859000107203898</v>
      </c>
      <c r="J10" s="17">
        <v>0.29034531674289399</v>
      </c>
      <c r="K10" s="17">
        <v>0.223405371896683</v>
      </c>
      <c r="L10" s="17">
        <v>0.23756263566385799</v>
      </c>
      <c r="M10" s="17"/>
      <c r="N10" s="17">
        <v>0.29281063084515202</v>
      </c>
      <c r="O10" s="17">
        <v>0.37085646242700099</v>
      </c>
      <c r="P10" s="17">
        <v>0.20563043110910401</v>
      </c>
      <c r="Q10" s="17">
        <v>0.12652891036147099</v>
      </c>
      <c r="R10" s="17">
        <v>0.19411248845566201</v>
      </c>
      <c r="S10" s="17">
        <v>0.19326649086244799</v>
      </c>
      <c r="T10" s="17">
        <v>0.34175387371256699</v>
      </c>
      <c r="U10" s="17">
        <v>0.242679654665968</v>
      </c>
      <c r="V10" s="17">
        <v>0.27110276315910797</v>
      </c>
      <c r="W10" s="17">
        <v>0.27367979983895102</v>
      </c>
      <c r="X10" s="17">
        <v>0.18927162161686101</v>
      </c>
      <c r="Y10" s="17">
        <v>0.387403332810213</v>
      </c>
      <c r="Z10" s="17">
        <v>0.160973467424325</v>
      </c>
      <c r="AA10" s="17">
        <v>0.28593903650339803</v>
      </c>
      <c r="AB10" s="17">
        <v>0.23068666766067</v>
      </c>
      <c r="AC10" s="17">
        <v>0.31894502856551998</v>
      </c>
      <c r="AD10" s="17"/>
      <c r="AE10" s="17">
        <v>0.36763757478569498</v>
      </c>
      <c r="AF10" s="17">
        <v>0.23689908862053199</v>
      </c>
    </row>
    <row r="11" spans="2:32" x14ac:dyDescent="0.5">
      <c r="B11" s="18" t="s">
        <v>514</v>
      </c>
      <c r="C11" s="17">
        <v>0.29057629606248803</v>
      </c>
      <c r="D11" s="17">
        <v>0.25575532830824999</v>
      </c>
      <c r="E11" s="17">
        <v>0.32490192044097099</v>
      </c>
      <c r="F11" s="17"/>
      <c r="G11" s="17">
        <v>0.34033694429246503</v>
      </c>
      <c r="H11" s="17">
        <v>0.29345656119643498</v>
      </c>
      <c r="I11" s="17">
        <v>0.28636523011183601</v>
      </c>
      <c r="J11" s="17">
        <v>0.26732374588351199</v>
      </c>
      <c r="K11" s="17">
        <v>0.29916935690081697</v>
      </c>
      <c r="L11" s="17">
        <v>0.28321494218952997</v>
      </c>
      <c r="M11" s="17"/>
      <c r="N11" s="17">
        <v>0.31186218243753699</v>
      </c>
      <c r="O11" s="17">
        <v>0.25811498275887201</v>
      </c>
      <c r="P11" s="17">
        <v>0.29093921772910902</v>
      </c>
      <c r="Q11" s="17">
        <v>0.32166138025624802</v>
      </c>
      <c r="R11" s="17">
        <v>0.40118950879373799</v>
      </c>
      <c r="S11" s="17">
        <v>0.43406429053021001</v>
      </c>
      <c r="T11" s="17">
        <v>0.29050481867995598</v>
      </c>
      <c r="U11" s="17">
        <v>0.13498161072699599</v>
      </c>
      <c r="V11" s="17">
        <v>0.26590087945547197</v>
      </c>
      <c r="W11" s="17">
        <v>0.25187087834459099</v>
      </c>
      <c r="X11" s="17">
        <v>0.36699729593887498</v>
      </c>
      <c r="Y11" s="17">
        <v>0</v>
      </c>
      <c r="Z11" s="17">
        <v>0.41254310911924202</v>
      </c>
      <c r="AA11" s="17">
        <v>0.42044131992811301</v>
      </c>
      <c r="AB11" s="17">
        <v>0.35808329846248299</v>
      </c>
      <c r="AC11" s="17">
        <v>0.25189229616221898</v>
      </c>
      <c r="AD11" s="17"/>
      <c r="AE11" s="17">
        <v>0.29400549349014699</v>
      </c>
      <c r="AF11" s="17">
        <v>0.28901393973809603</v>
      </c>
    </row>
    <row r="12" spans="2:32" x14ac:dyDescent="0.5">
      <c r="B12" s="18" t="s">
        <v>515</v>
      </c>
      <c r="C12" s="17">
        <v>0.17817665829826501</v>
      </c>
      <c r="D12" s="17">
        <v>0.190617655721178</v>
      </c>
      <c r="E12" s="17">
        <v>0.16695611709307101</v>
      </c>
      <c r="F12" s="17"/>
      <c r="G12" s="17">
        <v>0.17935218611246401</v>
      </c>
      <c r="H12" s="17">
        <v>0.186980834449296</v>
      </c>
      <c r="I12" s="17">
        <v>0.10186487733691101</v>
      </c>
      <c r="J12" s="17">
        <v>0.16363429497125601</v>
      </c>
      <c r="K12" s="17">
        <v>0.19599024786611899</v>
      </c>
      <c r="L12" s="17">
        <v>0.21266072230168301</v>
      </c>
      <c r="M12" s="17"/>
      <c r="N12" s="17">
        <v>0.15297256270401199</v>
      </c>
      <c r="O12" s="17">
        <v>0.17835326345716301</v>
      </c>
      <c r="P12" s="17">
        <v>0.208683905772023</v>
      </c>
      <c r="Q12" s="17">
        <v>0.225694944183982</v>
      </c>
      <c r="R12" s="17">
        <v>9.6704822806779306E-2</v>
      </c>
      <c r="S12" s="17">
        <v>0.15290001375694101</v>
      </c>
      <c r="T12" s="17">
        <v>0.157043447583572</v>
      </c>
      <c r="U12" s="17">
        <v>0.219567653238948</v>
      </c>
      <c r="V12" s="17">
        <v>0.18879672459890501</v>
      </c>
      <c r="W12" s="17">
        <v>0.206141844661233</v>
      </c>
      <c r="X12" s="17">
        <v>0.135771652697395</v>
      </c>
      <c r="Y12" s="17">
        <v>0.16218106514194899</v>
      </c>
      <c r="Z12" s="17">
        <v>0.17425157741032399</v>
      </c>
      <c r="AA12" s="17">
        <v>0.102339501153675</v>
      </c>
      <c r="AB12" s="17">
        <v>0.16295589312416001</v>
      </c>
      <c r="AC12" s="17">
        <v>0.198230747492597</v>
      </c>
      <c r="AD12" s="17"/>
      <c r="AE12" s="17">
        <v>0.15286715761533101</v>
      </c>
      <c r="AF12" s="17">
        <v>0.18970776996312499</v>
      </c>
    </row>
    <row r="13" spans="2:32" x14ac:dyDescent="0.5">
      <c r="B13" s="18" t="s">
        <v>516</v>
      </c>
      <c r="C13" s="17">
        <v>9.4060243888635597E-2</v>
      </c>
      <c r="D13" s="17">
        <v>9.6792936531803306E-2</v>
      </c>
      <c r="E13" s="17">
        <v>8.8098522726303696E-2</v>
      </c>
      <c r="F13" s="17"/>
      <c r="G13" s="17">
        <v>4.2561365025271199E-2</v>
      </c>
      <c r="H13" s="17">
        <v>5.1430839885503801E-2</v>
      </c>
      <c r="I13" s="17">
        <v>8.1068772856327895E-2</v>
      </c>
      <c r="J13" s="17">
        <v>0.118035906823305</v>
      </c>
      <c r="K13" s="17">
        <v>0.119876355827677</v>
      </c>
      <c r="L13" s="17">
        <v>0.110151083620404</v>
      </c>
      <c r="M13" s="17"/>
      <c r="N13" s="17">
        <v>9.5382167690437294E-2</v>
      </c>
      <c r="O13" s="17">
        <v>7.1042051665494502E-2</v>
      </c>
      <c r="P13" s="17">
        <v>9.5431714035704093E-2</v>
      </c>
      <c r="Q13" s="17">
        <v>0.20242610798764199</v>
      </c>
      <c r="R13" s="17">
        <v>0.101755585909883</v>
      </c>
      <c r="S13" s="17">
        <v>6.9135829209962002E-2</v>
      </c>
      <c r="T13" s="17">
        <v>8.3367172849797902E-2</v>
      </c>
      <c r="U13" s="17">
        <v>8.8137530273072501E-2</v>
      </c>
      <c r="V13" s="17">
        <v>6.5647799828206094E-2</v>
      </c>
      <c r="W13" s="17">
        <v>0.123770620540472</v>
      </c>
      <c r="X13" s="17">
        <v>0.111340896251892</v>
      </c>
      <c r="Y13" s="17">
        <v>0.29115512244208402</v>
      </c>
      <c r="Z13" s="17">
        <v>9.5287605311905693E-2</v>
      </c>
      <c r="AA13" s="17">
        <v>5.9770314073705602E-2</v>
      </c>
      <c r="AB13" s="17">
        <v>3.5200237308384799E-2</v>
      </c>
      <c r="AC13" s="17">
        <v>0</v>
      </c>
      <c r="AD13" s="17"/>
      <c r="AE13" s="17">
        <v>7.5760333078771794E-2</v>
      </c>
      <c r="AF13" s="17">
        <v>0.102397757838399</v>
      </c>
    </row>
    <row r="14" spans="2:32" x14ac:dyDescent="0.5">
      <c r="B14" s="18" t="s">
        <v>87</v>
      </c>
      <c r="C14" s="19">
        <v>0.10040978813474701</v>
      </c>
      <c r="D14" s="19">
        <v>7.5150492032218297E-2</v>
      </c>
      <c r="E14" s="19">
        <v>0.12490133244276901</v>
      </c>
      <c r="F14" s="19"/>
      <c r="G14" s="19">
        <v>9.61393139599208E-2</v>
      </c>
      <c r="H14" s="19">
        <v>4.7836840250268797E-2</v>
      </c>
      <c r="I14" s="19">
        <v>9.41358858516394E-2</v>
      </c>
      <c r="J14" s="19">
        <v>0.110692696389701</v>
      </c>
      <c r="K14" s="19">
        <v>0.110950342644916</v>
      </c>
      <c r="L14" s="19">
        <v>0.121723190846194</v>
      </c>
      <c r="M14" s="19"/>
      <c r="N14" s="19">
        <v>9.2723777808630906E-2</v>
      </c>
      <c r="O14" s="19">
        <v>9.0819917803895103E-2</v>
      </c>
      <c r="P14" s="19">
        <v>8.0269437513236702E-2</v>
      </c>
      <c r="Q14" s="19">
        <v>9.2755776250720304E-2</v>
      </c>
      <c r="R14" s="19">
        <v>0.20623759403393799</v>
      </c>
      <c r="S14" s="19">
        <v>7.4679405151324499E-2</v>
      </c>
      <c r="T14" s="19">
        <v>5.6310044819525402E-2</v>
      </c>
      <c r="U14" s="19">
        <v>0.17791684003021299</v>
      </c>
      <c r="V14" s="19">
        <v>0.13872136789424699</v>
      </c>
      <c r="W14" s="19">
        <v>9.3420313465934393E-2</v>
      </c>
      <c r="X14" s="19">
        <v>0.17984828529462299</v>
      </c>
      <c r="Y14" s="19">
        <v>7.4842093385013797E-2</v>
      </c>
      <c r="Z14" s="19">
        <v>0.120115701211</v>
      </c>
      <c r="AA14" s="19">
        <v>9.6421569531320694E-2</v>
      </c>
      <c r="AB14" s="19">
        <v>6.5574791334839996E-2</v>
      </c>
      <c r="AC14" s="19">
        <v>9.5108043344208804E-2</v>
      </c>
      <c r="AD14" s="19"/>
      <c r="AE14" s="19">
        <v>5.1731097958153699E-2</v>
      </c>
      <c r="AF14" s="19">
        <v>0.122587997778522</v>
      </c>
    </row>
    <row r="15" spans="2:32" x14ac:dyDescent="0.5">
      <c r="B15" s="16"/>
    </row>
    <row r="16" spans="2:32" x14ac:dyDescent="0.5">
      <c r="B16" t="s">
        <v>58</v>
      </c>
    </row>
    <row r="17" spans="2:2" x14ac:dyDescent="0.5">
      <c r="B17" t="s">
        <v>59</v>
      </c>
    </row>
    <row r="19" spans="2:2" x14ac:dyDescent="0.5">
      <c r="B19"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AF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520</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512</v>
      </c>
      <c r="C9" s="17">
        <v>5.1552116737326403E-2</v>
      </c>
      <c r="D9" s="17">
        <v>7.7732040496297394E-2</v>
      </c>
      <c r="E9" s="17">
        <v>2.67437796430543E-2</v>
      </c>
      <c r="F9" s="17"/>
      <c r="G9" s="17">
        <v>0.13326183843481601</v>
      </c>
      <c r="H9" s="17">
        <v>6.2457014327335497E-2</v>
      </c>
      <c r="I9" s="17">
        <v>7.2871827738739403E-2</v>
      </c>
      <c r="J9" s="17">
        <v>2.5909217449462601E-2</v>
      </c>
      <c r="K9" s="17">
        <v>5.7072869424544398E-2</v>
      </c>
      <c r="L9" s="17">
        <v>1.80395250861436E-2</v>
      </c>
      <c r="M9" s="17"/>
      <c r="N9" s="17">
        <v>6.4802932628778107E-2</v>
      </c>
      <c r="O9" s="17">
        <v>5.96493108545691E-2</v>
      </c>
      <c r="P9" s="17">
        <v>8.0738977695012107E-2</v>
      </c>
      <c r="Q9" s="17">
        <v>3.09328809599363E-2</v>
      </c>
      <c r="R9" s="17">
        <v>0</v>
      </c>
      <c r="S9" s="17">
        <v>4.0431946195315399E-2</v>
      </c>
      <c r="T9" s="17">
        <v>4.8223279897989801E-2</v>
      </c>
      <c r="U9" s="17">
        <v>9.6649081892917599E-2</v>
      </c>
      <c r="V9" s="17">
        <v>2.5395598087176102E-2</v>
      </c>
      <c r="W9" s="17">
        <v>2.9992992305747999E-2</v>
      </c>
      <c r="X9" s="17">
        <v>5.4845826938056202E-2</v>
      </c>
      <c r="Y9" s="17">
        <v>8.4418386220739897E-2</v>
      </c>
      <c r="Z9" s="17">
        <v>3.7773058877859103E-2</v>
      </c>
      <c r="AA9" s="17">
        <v>6.5969103335394602E-2</v>
      </c>
      <c r="AB9" s="17">
        <v>7.7949549880111796E-2</v>
      </c>
      <c r="AC9" s="17">
        <v>0.14066743623286801</v>
      </c>
      <c r="AD9" s="17"/>
      <c r="AE9" s="17">
        <v>6.1139109632645502E-2</v>
      </c>
      <c r="AF9" s="17">
        <v>4.71842437005945E-2</v>
      </c>
    </row>
    <row r="10" spans="2:32" x14ac:dyDescent="0.5">
      <c r="B10" s="18" t="s">
        <v>513</v>
      </c>
      <c r="C10" s="17">
        <v>0.17153432202566499</v>
      </c>
      <c r="D10" s="17">
        <v>0.18867976606346901</v>
      </c>
      <c r="E10" s="17">
        <v>0.155796945933908</v>
      </c>
      <c r="F10" s="17"/>
      <c r="G10" s="17">
        <v>0.18215595500606199</v>
      </c>
      <c r="H10" s="17">
        <v>0.22459077257208199</v>
      </c>
      <c r="I10" s="17">
        <v>0.27018251988605402</v>
      </c>
      <c r="J10" s="17">
        <v>0.20311914985198901</v>
      </c>
      <c r="K10" s="17">
        <v>9.7693452229920402E-2</v>
      </c>
      <c r="L10" s="17">
        <v>0.113201595109856</v>
      </c>
      <c r="M10" s="17"/>
      <c r="N10" s="17">
        <v>0.18489382997673701</v>
      </c>
      <c r="O10" s="17">
        <v>0.225140346749125</v>
      </c>
      <c r="P10" s="17">
        <v>0.14528754693443999</v>
      </c>
      <c r="Q10" s="17">
        <v>8.9799957883825901E-2</v>
      </c>
      <c r="R10" s="17">
        <v>0</v>
      </c>
      <c r="S10" s="17">
        <v>0.152834544667133</v>
      </c>
      <c r="T10" s="17">
        <v>0.23350161672332601</v>
      </c>
      <c r="U10" s="17">
        <v>0.23832898881665501</v>
      </c>
      <c r="V10" s="17">
        <v>0.106093339767075</v>
      </c>
      <c r="W10" s="17">
        <v>0.18096897415906099</v>
      </c>
      <c r="X10" s="17">
        <v>0.106365910709926</v>
      </c>
      <c r="Y10" s="17">
        <v>0.15512091678745801</v>
      </c>
      <c r="Z10" s="17">
        <v>9.2635544797199695E-2</v>
      </c>
      <c r="AA10" s="17">
        <v>0.21699548126680299</v>
      </c>
      <c r="AB10" s="17">
        <v>0.13930811430192699</v>
      </c>
      <c r="AC10" s="17">
        <v>0.19450775981801599</v>
      </c>
      <c r="AD10" s="17"/>
      <c r="AE10" s="17">
        <v>0.214440317279397</v>
      </c>
      <c r="AF10" s="17">
        <v>0.151986175716468</v>
      </c>
    </row>
    <row r="11" spans="2:32" x14ac:dyDescent="0.5">
      <c r="B11" s="18" t="s">
        <v>514</v>
      </c>
      <c r="C11" s="17">
        <v>0.29748420432591799</v>
      </c>
      <c r="D11" s="17">
        <v>0.28041779890812601</v>
      </c>
      <c r="E11" s="17">
        <v>0.31488163453548601</v>
      </c>
      <c r="F11" s="17"/>
      <c r="G11" s="17">
        <v>0.33499940068855599</v>
      </c>
      <c r="H11" s="17">
        <v>0.346893035441731</v>
      </c>
      <c r="I11" s="17">
        <v>0.279230103516592</v>
      </c>
      <c r="J11" s="17">
        <v>0.30890879390134102</v>
      </c>
      <c r="K11" s="17">
        <v>0.24812581438560599</v>
      </c>
      <c r="L11" s="17">
        <v>0.29396308239512903</v>
      </c>
      <c r="M11" s="17"/>
      <c r="N11" s="17">
        <v>0.31943725280252699</v>
      </c>
      <c r="O11" s="17">
        <v>0.26904110346349502</v>
      </c>
      <c r="P11" s="17">
        <v>0.193125826617917</v>
      </c>
      <c r="Q11" s="17">
        <v>0.296752461996387</v>
      </c>
      <c r="R11" s="17">
        <v>0.394707242852531</v>
      </c>
      <c r="S11" s="17">
        <v>0.39732255969687502</v>
      </c>
      <c r="T11" s="17">
        <v>0.22076474338027899</v>
      </c>
      <c r="U11" s="17">
        <v>0.13332129245251501</v>
      </c>
      <c r="V11" s="17">
        <v>0.33177199774372901</v>
      </c>
      <c r="W11" s="17">
        <v>0.30513748144296499</v>
      </c>
      <c r="X11" s="17">
        <v>0.32679067245982502</v>
      </c>
      <c r="Y11" s="17">
        <v>0.23228241602275501</v>
      </c>
      <c r="Z11" s="17">
        <v>0.35486500547236</v>
      </c>
      <c r="AA11" s="17">
        <v>0.373905006388706</v>
      </c>
      <c r="AB11" s="17">
        <v>0.37667197991483498</v>
      </c>
      <c r="AC11" s="17">
        <v>0.25784243022858599</v>
      </c>
      <c r="AD11" s="17"/>
      <c r="AE11" s="17">
        <v>0.29796656997572601</v>
      </c>
      <c r="AF11" s="17">
        <v>0.29726443656989199</v>
      </c>
    </row>
    <row r="12" spans="2:32" x14ac:dyDescent="0.5">
      <c r="B12" s="18" t="s">
        <v>515</v>
      </c>
      <c r="C12" s="17">
        <v>0.23889829352008499</v>
      </c>
      <c r="D12" s="17">
        <v>0.24053230215084501</v>
      </c>
      <c r="E12" s="17">
        <v>0.23822199043621001</v>
      </c>
      <c r="F12" s="17"/>
      <c r="G12" s="17">
        <v>0.173708824435512</v>
      </c>
      <c r="H12" s="17">
        <v>0.248178662671593</v>
      </c>
      <c r="I12" s="17">
        <v>0.163048163101218</v>
      </c>
      <c r="J12" s="17">
        <v>0.18979304818758</v>
      </c>
      <c r="K12" s="17">
        <v>0.30873805726026998</v>
      </c>
      <c r="L12" s="17">
        <v>0.28080209012298502</v>
      </c>
      <c r="M12" s="17"/>
      <c r="N12" s="17">
        <v>0.22709395204605601</v>
      </c>
      <c r="O12" s="17">
        <v>0.21820407015885601</v>
      </c>
      <c r="P12" s="17">
        <v>0.22916659981797799</v>
      </c>
      <c r="Q12" s="17">
        <v>0.25553406914666299</v>
      </c>
      <c r="R12" s="17">
        <v>0.18776680597648901</v>
      </c>
      <c r="S12" s="17">
        <v>0.18478668148701299</v>
      </c>
      <c r="T12" s="17">
        <v>0.27720825949868499</v>
      </c>
      <c r="U12" s="17">
        <v>0.29714375077023503</v>
      </c>
      <c r="V12" s="17">
        <v>0.28445144242785098</v>
      </c>
      <c r="W12" s="17">
        <v>0.23078788032905601</v>
      </c>
      <c r="X12" s="17">
        <v>0.239583425125553</v>
      </c>
      <c r="Y12" s="17">
        <v>0.16218106514194899</v>
      </c>
      <c r="Z12" s="17">
        <v>0.263367063563471</v>
      </c>
      <c r="AA12" s="17">
        <v>0.155169054184044</v>
      </c>
      <c r="AB12" s="17">
        <v>0.30529532725990199</v>
      </c>
      <c r="AC12" s="17">
        <v>0.211523691174196</v>
      </c>
      <c r="AD12" s="17"/>
      <c r="AE12" s="17">
        <v>0.25274526462441299</v>
      </c>
      <c r="AF12" s="17">
        <v>0.232589557048972</v>
      </c>
    </row>
    <row r="13" spans="2:32" x14ac:dyDescent="0.5">
      <c r="B13" s="18" t="s">
        <v>516</v>
      </c>
      <c r="C13" s="17">
        <v>0.14334047163132399</v>
      </c>
      <c r="D13" s="17">
        <v>0.14574550441779099</v>
      </c>
      <c r="E13" s="17">
        <v>0.13787398503837101</v>
      </c>
      <c r="F13" s="17"/>
      <c r="G13" s="17">
        <v>8.48783881387003E-2</v>
      </c>
      <c r="H13" s="17">
        <v>7.0043674736989206E-2</v>
      </c>
      <c r="I13" s="17">
        <v>0.13001194461000501</v>
      </c>
      <c r="J13" s="17">
        <v>0.166882620953125</v>
      </c>
      <c r="K13" s="17">
        <v>0.17704328811212</v>
      </c>
      <c r="L13" s="17">
        <v>0.17433049913784401</v>
      </c>
      <c r="M13" s="17"/>
      <c r="N13" s="17">
        <v>0.11994525975725701</v>
      </c>
      <c r="O13" s="17">
        <v>0.11823067963282401</v>
      </c>
      <c r="P13" s="17">
        <v>0.228717862805074</v>
      </c>
      <c r="Q13" s="17">
        <v>0.23422485376246799</v>
      </c>
      <c r="R13" s="17">
        <v>0.211288357137042</v>
      </c>
      <c r="S13" s="17">
        <v>0.14994486280233901</v>
      </c>
      <c r="T13" s="17">
        <v>0.17555936059331201</v>
      </c>
      <c r="U13" s="17">
        <v>9.4231862796628499E-2</v>
      </c>
      <c r="V13" s="17">
        <v>0.12873568282426801</v>
      </c>
      <c r="W13" s="17">
        <v>0.17440390162848601</v>
      </c>
      <c r="X13" s="17">
        <v>0.11125801592510901</v>
      </c>
      <c r="Y13" s="17">
        <v>0.29115512244208402</v>
      </c>
      <c r="Z13" s="17">
        <v>0.146084475642974</v>
      </c>
      <c r="AA13" s="17">
        <v>9.1539785293732107E-2</v>
      </c>
      <c r="AB13" s="17">
        <v>3.5200237308384799E-2</v>
      </c>
      <c r="AC13" s="17">
        <v>6.2911400979132504E-2</v>
      </c>
      <c r="AD13" s="17"/>
      <c r="AE13" s="17">
        <v>0.119863785507922</v>
      </c>
      <c r="AF13" s="17">
        <v>0.15403654551287499</v>
      </c>
    </row>
    <row r="14" spans="2:32" x14ac:dyDescent="0.5">
      <c r="B14" s="18" t="s">
        <v>87</v>
      </c>
      <c r="C14" s="19">
        <v>9.7190591759681894E-2</v>
      </c>
      <c r="D14" s="19">
        <v>6.6892587963472097E-2</v>
      </c>
      <c r="E14" s="19">
        <v>0.12648166441297101</v>
      </c>
      <c r="F14" s="19"/>
      <c r="G14" s="19">
        <v>9.0995593296352997E-2</v>
      </c>
      <c r="H14" s="19">
        <v>4.7836840250268797E-2</v>
      </c>
      <c r="I14" s="19">
        <v>8.46554411473915E-2</v>
      </c>
      <c r="J14" s="19">
        <v>0.10538716965650299</v>
      </c>
      <c r="K14" s="19">
        <v>0.111326518587539</v>
      </c>
      <c r="L14" s="19">
        <v>0.119663208148042</v>
      </c>
      <c r="M14" s="19"/>
      <c r="N14" s="19">
        <v>8.3826772788644893E-2</v>
      </c>
      <c r="O14" s="19">
        <v>0.109734489141132</v>
      </c>
      <c r="P14" s="19">
        <v>0.122963186129579</v>
      </c>
      <c r="Q14" s="19">
        <v>9.2755776250720304E-2</v>
      </c>
      <c r="R14" s="19">
        <v>0.20623759403393799</v>
      </c>
      <c r="S14" s="19">
        <v>7.4679405151324499E-2</v>
      </c>
      <c r="T14" s="19">
        <v>4.47427399064078E-2</v>
      </c>
      <c r="U14" s="19">
        <v>0.14032502327104801</v>
      </c>
      <c r="V14" s="19">
        <v>0.12355193914990099</v>
      </c>
      <c r="W14" s="19">
        <v>7.87087701346839E-2</v>
      </c>
      <c r="X14" s="19">
        <v>0.16115614884153101</v>
      </c>
      <c r="Y14" s="19">
        <v>7.4842093385013797E-2</v>
      </c>
      <c r="Z14" s="19">
        <v>0.10527485164613599</v>
      </c>
      <c r="AA14" s="19">
        <v>9.6421569531320694E-2</v>
      </c>
      <c r="AB14" s="19">
        <v>6.5574791334839996E-2</v>
      </c>
      <c r="AC14" s="19">
        <v>0.132547281567202</v>
      </c>
      <c r="AD14" s="19"/>
      <c r="AE14" s="19">
        <v>5.3844952979897498E-2</v>
      </c>
      <c r="AF14" s="19">
        <v>0.116939041451199</v>
      </c>
    </row>
    <row r="15" spans="2:32" x14ac:dyDescent="0.5">
      <c r="B15" s="16"/>
    </row>
    <row r="16" spans="2:32" x14ac:dyDescent="0.5">
      <c r="B16" t="s">
        <v>58</v>
      </c>
    </row>
    <row r="17" spans="2:2" x14ac:dyDescent="0.5">
      <c r="B17" t="s">
        <v>59</v>
      </c>
    </row>
    <row r="19" spans="2:2" x14ac:dyDescent="0.5">
      <c r="B19"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AF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521</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512</v>
      </c>
      <c r="C9" s="17">
        <v>2.8374873449902999E-2</v>
      </c>
      <c r="D9" s="17">
        <v>4.6618148839020802E-2</v>
      </c>
      <c r="E9" s="17">
        <v>1.10594443317632E-2</v>
      </c>
      <c r="F9" s="17"/>
      <c r="G9" s="17">
        <v>8.2476250094431602E-2</v>
      </c>
      <c r="H9" s="17">
        <v>5.8299084188815797E-2</v>
      </c>
      <c r="I9" s="17">
        <v>4.0074800918918199E-2</v>
      </c>
      <c r="J9" s="17">
        <v>1.10919724717025E-2</v>
      </c>
      <c r="K9" s="17">
        <v>1.4824354102920399E-2</v>
      </c>
      <c r="L9" s="17">
        <v>6.68679798821492E-3</v>
      </c>
      <c r="M9" s="17"/>
      <c r="N9" s="17">
        <v>1.8337771565434102E-2</v>
      </c>
      <c r="O9" s="17">
        <v>3.0514164368370601E-2</v>
      </c>
      <c r="P9" s="17">
        <v>6.4364644114579803E-2</v>
      </c>
      <c r="Q9" s="17">
        <v>2.7629913588476499E-2</v>
      </c>
      <c r="R9" s="17">
        <v>0</v>
      </c>
      <c r="S9" s="17">
        <v>4.0431946195315399E-2</v>
      </c>
      <c r="T9" s="17">
        <v>0</v>
      </c>
      <c r="U9" s="17">
        <v>4.8724435358132902E-2</v>
      </c>
      <c r="V9" s="17">
        <v>0</v>
      </c>
      <c r="W9" s="17">
        <v>3.4476801082671697E-2</v>
      </c>
      <c r="X9" s="17">
        <v>3.9370181249882501E-2</v>
      </c>
      <c r="Y9" s="17">
        <v>8.4418386220739897E-2</v>
      </c>
      <c r="Z9" s="17">
        <v>0</v>
      </c>
      <c r="AA9" s="17">
        <v>3.2301902742358703E-2</v>
      </c>
      <c r="AB9" s="17">
        <v>4.5940323891943302E-2</v>
      </c>
      <c r="AC9" s="17">
        <v>0.10699453686656001</v>
      </c>
      <c r="AD9" s="17"/>
      <c r="AE9" s="17">
        <v>2.4310661968016699E-2</v>
      </c>
      <c r="AF9" s="17">
        <v>3.0226544765522199E-2</v>
      </c>
    </row>
    <row r="10" spans="2:32" x14ac:dyDescent="0.5">
      <c r="B10" s="18" t="s">
        <v>513</v>
      </c>
      <c r="C10" s="17">
        <v>0.119414014215158</v>
      </c>
      <c r="D10" s="17">
        <v>0.120643355104228</v>
      </c>
      <c r="E10" s="17">
        <v>0.118681994237077</v>
      </c>
      <c r="F10" s="17"/>
      <c r="G10" s="17">
        <v>0.134493845174087</v>
      </c>
      <c r="H10" s="17">
        <v>0.128946925097846</v>
      </c>
      <c r="I10" s="17">
        <v>0.227455019430443</v>
      </c>
      <c r="J10" s="17">
        <v>0.143741998830518</v>
      </c>
      <c r="K10" s="17">
        <v>6.6730917737957904E-2</v>
      </c>
      <c r="L10" s="17">
        <v>6.9074444471053306E-2</v>
      </c>
      <c r="M10" s="17"/>
      <c r="N10" s="17">
        <v>0.121809439191483</v>
      </c>
      <c r="O10" s="17">
        <v>0.16157428284033101</v>
      </c>
      <c r="P10" s="17">
        <v>8.4832642130820493E-2</v>
      </c>
      <c r="Q10" s="17">
        <v>6.18657619198726E-2</v>
      </c>
      <c r="R10" s="17">
        <v>0</v>
      </c>
      <c r="S10" s="17">
        <v>0.11731252037333401</v>
      </c>
      <c r="T10" s="17">
        <v>0.112600726121022</v>
      </c>
      <c r="U10" s="17">
        <v>0.31965148037091801</v>
      </c>
      <c r="V10" s="17">
        <v>9.8307407698840998E-2</v>
      </c>
      <c r="W10" s="17">
        <v>0.11556333989453201</v>
      </c>
      <c r="X10" s="17">
        <v>8.1205277894755498E-2</v>
      </c>
      <c r="Y10" s="17">
        <v>0.14900509583604299</v>
      </c>
      <c r="Z10" s="17">
        <v>7.2761903391104901E-2</v>
      </c>
      <c r="AA10" s="17">
        <v>0.138401857661924</v>
      </c>
      <c r="AB10" s="17">
        <v>0.106171724311657</v>
      </c>
      <c r="AC10" s="17">
        <v>0.142998697465895</v>
      </c>
      <c r="AD10" s="17"/>
      <c r="AE10" s="17">
        <v>0.15242424913322999</v>
      </c>
      <c r="AF10" s="17">
        <v>0.104374416646953</v>
      </c>
    </row>
    <row r="11" spans="2:32" x14ac:dyDescent="0.5">
      <c r="B11" s="18" t="s">
        <v>514</v>
      </c>
      <c r="C11" s="17">
        <v>0.23888665466282999</v>
      </c>
      <c r="D11" s="17">
        <v>0.242519254437639</v>
      </c>
      <c r="E11" s="17">
        <v>0.23630186236049</v>
      </c>
      <c r="F11" s="17"/>
      <c r="G11" s="17">
        <v>0.33657537054350201</v>
      </c>
      <c r="H11" s="17">
        <v>0.347093952163194</v>
      </c>
      <c r="I11" s="17">
        <v>0.18687803090691099</v>
      </c>
      <c r="J11" s="17">
        <v>0.25542065451205398</v>
      </c>
      <c r="K11" s="17">
        <v>0.23273686752245701</v>
      </c>
      <c r="L11" s="17">
        <v>0.16727987651106799</v>
      </c>
      <c r="M11" s="17"/>
      <c r="N11" s="17">
        <v>0.28347092573145699</v>
      </c>
      <c r="O11" s="17">
        <v>0.216662006951226</v>
      </c>
      <c r="P11" s="17">
        <v>0.19020612908944301</v>
      </c>
      <c r="Q11" s="17">
        <v>0.23523384908108</v>
      </c>
      <c r="R11" s="17">
        <v>0.389112165778699</v>
      </c>
      <c r="S11" s="17">
        <v>0.189573651683758</v>
      </c>
      <c r="T11" s="17">
        <v>0.23558454221413999</v>
      </c>
      <c r="U11" s="17">
        <v>8.8902997431316896E-2</v>
      </c>
      <c r="V11" s="17">
        <v>0.24342928266296099</v>
      </c>
      <c r="W11" s="17">
        <v>0.21438424207546</v>
      </c>
      <c r="X11" s="17">
        <v>0.26547940733034098</v>
      </c>
      <c r="Y11" s="17">
        <v>0.159876217635541</v>
      </c>
      <c r="Z11" s="17">
        <v>0.30052043703172499</v>
      </c>
      <c r="AA11" s="17">
        <v>0.33747537182187698</v>
      </c>
      <c r="AB11" s="17">
        <v>0.30399612841170198</v>
      </c>
      <c r="AC11" s="17">
        <v>0.21583247008378501</v>
      </c>
      <c r="AD11" s="17"/>
      <c r="AE11" s="17">
        <v>0.26301090181511699</v>
      </c>
      <c r="AF11" s="17">
        <v>0.227895549337261</v>
      </c>
    </row>
    <row r="12" spans="2:32" x14ac:dyDescent="0.5">
      <c r="B12" s="18" t="s">
        <v>515</v>
      </c>
      <c r="C12" s="17">
        <v>0.29763076617807999</v>
      </c>
      <c r="D12" s="17">
        <v>0.31516219542701501</v>
      </c>
      <c r="E12" s="17">
        <v>0.28199141410367401</v>
      </c>
      <c r="F12" s="17"/>
      <c r="G12" s="17">
        <v>0.21772930011575001</v>
      </c>
      <c r="H12" s="17">
        <v>0.2896187262371</v>
      </c>
      <c r="I12" s="17">
        <v>0.29526735229295298</v>
      </c>
      <c r="J12" s="17">
        <v>0.27711031684540299</v>
      </c>
      <c r="K12" s="17">
        <v>0.30029787440705402</v>
      </c>
      <c r="L12" s="17">
        <v>0.341516357501021</v>
      </c>
      <c r="M12" s="17"/>
      <c r="N12" s="17">
        <v>0.28976389441537098</v>
      </c>
      <c r="O12" s="17">
        <v>0.30157054021699797</v>
      </c>
      <c r="P12" s="17">
        <v>0.26961270655841302</v>
      </c>
      <c r="Q12" s="17">
        <v>0.25925252464644599</v>
      </c>
      <c r="R12" s="17">
        <v>0.29511746896020302</v>
      </c>
      <c r="S12" s="17">
        <v>0.27525175314642297</v>
      </c>
      <c r="T12" s="17">
        <v>0.33808752421006</v>
      </c>
      <c r="U12" s="17">
        <v>0.18279532436048199</v>
      </c>
      <c r="V12" s="17">
        <v>0.28277903981388702</v>
      </c>
      <c r="W12" s="17">
        <v>0.32291913127363098</v>
      </c>
      <c r="X12" s="17">
        <v>0.23403547702219599</v>
      </c>
      <c r="Y12" s="17">
        <v>7.8522019338628707E-2</v>
      </c>
      <c r="Z12" s="17">
        <v>0.31455304103307102</v>
      </c>
      <c r="AA12" s="17">
        <v>0.30385951294878699</v>
      </c>
      <c r="AB12" s="17">
        <v>0.40791655743308902</v>
      </c>
      <c r="AC12" s="17">
        <v>0.27037244007219702</v>
      </c>
      <c r="AD12" s="17"/>
      <c r="AE12" s="17">
        <v>0.34134803446311901</v>
      </c>
      <c r="AF12" s="17">
        <v>0.27771300056932102</v>
      </c>
    </row>
    <row r="13" spans="2:32" x14ac:dyDescent="0.5">
      <c r="B13" s="18" t="s">
        <v>516</v>
      </c>
      <c r="C13" s="17">
        <v>0.22264690962573599</v>
      </c>
      <c r="D13" s="17">
        <v>0.211215476055365</v>
      </c>
      <c r="E13" s="17">
        <v>0.230686266425664</v>
      </c>
      <c r="F13" s="17"/>
      <c r="G13" s="17">
        <v>9.9816070488567499E-2</v>
      </c>
      <c r="H13" s="17">
        <v>0.12820447206277599</v>
      </c>
      <c r="I13" s="17">
        <v>0.170809245497343</v>
      </c>
      <c r="J13" s="17">
        <v>0.19594066575756</v>
      </c>
      <c r="K13" s="17">
        <v>0.30619980565405502</v>
      </c>
      <c r="L13" s="17">
        <v>0.306186103276882</v>
      </c>
      <c r="M13" s="17"/>
      <c r="N13" s="17">
        <v>0.19318382042854099</v>
      </c>
      <c r="O13" s="17">
        <v>0.21060619352629301</v>
      </c>
      <c r="P13" s="17">
        <v>0.310714440593507</v>
      </c>
      <c r="Q13" s="17">
        <v>0.35398445640171999</v>
      </c>
      <c r="R13" s="17">
        <v>0.109532771227159</v>
      </c>
      <c r="S13" s="17">
        <v>0.30275072344984499</v>
      </c>
      <c r="T13" s="17">
        <v>0.25741716263525199</v>
      </c>
      <c r="U13" s="17">
        <v>0.219600739208102</v>
      </c>
      <c r="V13" s="17">
        <v>0.236762901930064</v>
      </c>
      <c r="W13" s="17">
        <v>0.238814913532512</v>
      </c>
      <c r="X13" s="17">
        <v>0.19908510600885501</v>
      </c>
      <c r="Y13" s="17">
        <v>0.45333618758403399</v>
      </c>
      <c r="Z13" s="17">
        <v>0.187698160846376</v>
      </c>
      <c r="AA13" s="17">
        <v>9.1539785293732107E-2</v>
      </c>
      <c r="AB13" s="17">
        <v>7.0400474616769501E-2</v>
      </c>
      <c r="AC13" s="17">
        <v>0.16869381216735399</v>
      </c>
      <c r="AD13" s="17"/>
      <c r="AE13" s="17">
        <v>0.177386517329303</v>
      </c>
      <c r="AF13" s="17">
        <v>0.24326772882338299</v>
      </c>
    </row>
    <row r="14" spans="2:32" x14ac:dyDescent="0.5">
      <c r="B14" s="18" t="s">
        <v>87</v>
      </c>
      <c r="C14" s="19">
        <v>9.30467818682926E-2</v>
      </c>
      <c r="D14" s="19">
        <v>6.3841570136733305E-2</v>
      </c>
      <c r="E14" s="19">
        <v>0.12127901854133299</v>
      </c>
      <c r="F14" s="19"/>
      <c r="G14" s="19">
        <v>0.128909163583662</v>
      </c>
      <c r="H14" s="19">
        <v>4.7836840250268797E-2</v>
      </c>
      <c r="I14" s="19">
        <v>7.9515550953431893E-2</v>
      </c>
      <c r="J14" s="19">
        <v>0.116694391582762</v>
      </c>
      <c r="K14" s="19">
        <v>7.9210180575555802E-2</v>
      </c>
      <c r="L14" s="19">
        <v>0.10925642025176099</v>
      </c>
      <c r="M14" s="19"/>
      <c r="N14" s="19">
        <v>9.3434148667712699E-2</v>
      </c>
      <c r="O14" s="19">
        <v>7.9072812096781298E-2</v>
      </c>
      <c r="P14" s="19">
        <v>8.0269437513236702E-2</v>
      </c>
      <c r="Q14" s="19">
        <v>6.2033494362405503E-2</v>
      </c>
      <c r="R14" s="19">
        <v>0.20623759403393799</v>
      </c>
      <c r="S14" s="19">
        <v>7.4679405151324499E-2</v>
      </c>
      <c r="T14" s="19">
        <v>5.6310044819525402E-2</v>
      </c>
      <c r="U14" s="19">
        <v>0.14032502327104801</v>
      </c>
      <c r="V14" s="19">
        <v>0.13872136789424699</v>
      </c>
      <c r="W14" s="19">
        <v>7.3841572141193301E-2</v>
      </c>
      <c r="X14" s="19">
        <v>0.180824550493971</v>
      </c>
      <c r="Y14" s="19">
        <v>7.4842093385013797E-2</v>
      </c>
      <c r="Z14" s="19">
        <v>0.12446645769772301</v>
      </c>
      <c r="AA14" s="19">
        <v>9.6421569531320694E-2</v>
      </c>
      <c r="AB14" s="19">
        <v>6.5574791334839996E-2</v>
      </c>
      <c r="AC14" s="19">
        <v>9.5108043344208804E-2</v>
      </c>
      <c r="AD14" s="19"/>
      <c r="AE14" s="19">
        <v>4.15196352912134E-2</v>
      </c>
      <c r="AF14" s="19">
        <v>0.116522759857559</v>
      </c>
    </row>
    <row r="15" spans="2:32" x14ac:dyDescent="0.5">
      <c r="B15" s="16"/>
    </row>
    <row r="16" spans="2:32" x14ac:dyDescent="0.5">
      <c r="B16" t="s">
        <v>58</v>
      </c>
    </row>
    <row r="17" spans="2:2" x14ac:dyDescent="0.5">
      <c r="B17" t="s">
        <v>59</v>
      </c>
    </row>
    <row r="19" spans="2:2" x14ac:dyDescent="0.5">
      <c r="B19"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AF21"/>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528</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522</v>
      </c>
      <c r="C9" s="17">
        <v>0.58450458099566205</v>
      </c>
      <c r="D9" s="17">
        <v>0.570828071804381</v>
      </c>
      <c r="E9" s="17">
        <v>0.59779138050364899</v>
      </c>
      <c r="F9" s="17"/>
      <c r="G9" s="17">
        <v>0.60909448387285303</v>
      </c>
      <c r="H9" s="17">
        <v>0.567813347177207</v>
      </c>
      <c r="I9" s="17">
        <v>0.50284917305655397</v>
      </c>
      <c r="J9" s="17">
        <v>0.55501477648751496</v>
      </c>
      <c r="K9" s="17">
        <v>0.62919004793694999</v>
      </c>
      <c r="L9" s="17">
        <v>0.61947319096460596</v>
      </c>
      <c r="M9" s="17"/>
      <c r="N9" s="17">
        <v>0.47738629954684098</v>
      </c>
      <c r="O9" s="17">
        <v>0.58711055920942001</v>
      </c>
      <c r="P9" s="17">
        <v>0.56061545977545502</v>
      </c>
      <c r="Q9" s="17">
        <v>0.57347323460949895</v>
      </c>
      <c r="R9" s="17">
        <v>0.48793503803979599</v>
      </c>
      <c r="S9" s="17">
        <v>0.57117724474625997</v>
      </c>
      <c r="T9" s="17">
        <v>0.66117994862793295</v>
      </c>
      <c r="U9" s="17">
        <v>0.68349587126412803</v>
      </c>
      <c r="V9" s="17">
        <v>0.59011982627438697</v>
      </c>
      <c r="W9" s="17">
        <v>0.56955470811601405</v>
      </c>
      <c r="X9" s="17">
        <v>0.65815699453604304</v>
      </c>
      <c r="Y9" s="17">
        <v>0.60582303098205703</v>
      </c>
      <c r="Z9" s="17">
        <v>0.60746539920486298</v>
      </c>
      <c r="AA9" s="17">
        <v>0.67266547879867</v>
      </c>
      <c r="AB9" s="17">
        <v>0.65106154255660997</v>
      </c>
      <c r="AC9" s="17">
        <v>0.65252958776935399</v>
      </c>
      <c r="AD9" s="17"/>
      <c r="AE9" s="17">
        <v>0.55805282547928603</v>
      </c>
      <c r="AF9" s="17">
        <v>0.59655610861811603</v>
      </c>
    </row>
    <row r="10" spans="2:32" x14ac:dyDescent="0.5">
      <c r="B10" s="18" t="s">
        <v>523</v>
      </c>
      <c r="C10" s="17">
        <v>0.45786841382218202</v>
      </c>
      <c r="D10" s="17">
        <v>0.49299382096743699</v>
      </c>
      <c r="E10" s="17">
        <v>0.42408587496751499</v>
      </c>
      <c r="F10" s="17"/>
      <c r="G10" s="17">
        <v>0.43721172621505799</v>
      </c>
      <c r="H10" s="17">
        <v>0.53105146489766397</v>
      </c>
      <c r="I10" s="17">
        <v>0.37686525870194898</v>
      </c>
      <c r="J10" s="17">
        <v>0.39153190824857298</v>
      </c>
      <c r="K10" s="17">
        <v>0.420821296893504</v>
      </c>
      <c r="L10" s="17">
        <v>0.53616393770641102</v>
      </c>
      <c r="M10" s="17"/>
      <c r="N10" s="17">
        <v>0.443854778614241</v>
      </c>
      <c r="O10" s="17">
        <v>0.42905030464104998</v>
      </c>
      <c r="P10" s="17">
        <v>0.56325889264281703</v>
      </c>
      <c r="Q10" s="17">
        <v>0.48324931749123101</v>
      </c>
      <c r="R10" s="17">
        <v>0.30235034030675201</v>
      </c>
      <c r="S10" s="17">
        <v>0.428788211447162</v>
      </c>
      <c r="T10" s="17">
        <v>0.40547842840584902</v>
      </c>
      <c r="U10" s="17">
        <v>0.45614408920462701</v>
      </c>
      <c r="V10" s="17">
        <v>0.46531386343439102</v>
      </c>
      <c r="W10" s="17">
        <v>0.47292205858459702</v>
      </c>
      <c r="X10" s="17">
        <v>0.49925800996265202</v>
      </c>
      <c r="Y10" s="17">
        <v>0.61453559125148904</v>
      </c>
      <c r="Z10" s="17">
        <v>0.46256438583978798</v>
      </c>
      <c r="AA10" s="17">
        <v>0.58975953211273802</v>
      </c>
      <c r="AB10" s="17">
        <v>0.26773132736953298</v>
      </c>
      <c r="AC10" s="17">
        <v>0.53673821051826098</v>
      </c>
      <c r="AD10" s="17"/>
      <c r="AE10" s="17">
        <v>0.51121778717142496</v>
      </c>
      <c r="AF10" s="17">
        <v>0.43356222188868399</v>
      </c>
    </row>
    <row r="11" spans="2:32" ht="28.7" x14ac:dyDescent="0.5">
      <c r="B11" s="18" t="s">
        <v>524</v>
      </c>
      <c r="C11" s="17">
        <v>0.36940285911533299</v>
      </c>
      <c r="D11" s="17">
        <v>0.35409088664160698</v>
      </c>
      <c r="E11" s="17">
        <v>0.38539111223285699</v>
      </c>
      <c r="F11" s="17"/>
      <c r="G11" s="17">
        <v>0.37461345574854199</v>
      </c>
      <c r="H11" s="17">
        <v>0.34420709910691999</v>
      </c>
      <c r="I11" s="17">
        <v>0.30295538017302398</v>
      </c>
      <c r="J11" s="17">
        <v>0.37577508156130701</v>
      </c>
      <c r="K11" s="17">
        <v>0.36153439383990299</v>
      </c>
      <c r="L11" s="17">
        <v>0.42110893077164102</v>
      </c>
      <c r="M11" s="17"/>
      <c r="N11" s="17">
        <v>0.33159879484197602</v>
      </c>
      <c r="O11" s="17">
        <v>0.37118393288417401</v>
      </c>
      <c r="P11" s="17">
        <v>0.41555083055984499</v>
      </c>
      <c r="Q11" s="17">
        <v>0.45711775774694002</v>
      </c>
      <c r="R11" s="17">
        <v>0.29511746896020302</v>
      </c>
      <c r="S11" s="17">
        <v>0.37952027231206797</v>
      </c>
      <c r="T11" s="17">
        <v>0.33387281416639197</v>
      </c>
      <c r="U11" s="17">
        <v>0.36794841275857298</v>
      </c>
      <c r="V11" s="17">
        <v>0.36691243593352801</v>
      </c>
      <c r="W11" s="17">
        <v>0.358784786257069</v>
      </c>
      <c r="X11" s="17">
        <v>0.32605806173301799</v>
      </c>
      <c r="Y11" s="17">
        <v>0.60556273855749199</v>
      </c>
      <c r="Z11" s="17">
        <v>0.453453131874338</v>
      </c>
      <c r="AA11" s="17">
        <v>0.38549916356866898</v>
      </c>
      <c r="AB11" s="17">
        <v>0.35662165378799299</v>
      </c>
      <c r="AC11" s="17">
        <v>0.40622243365731198</v>
      </c>
      <c r="AD11" s="17"/>
      <c r="AE11" s="17">
        <v>0.30560787185472599</v>
      </c>
      <c r="AF11" s="17">
        <v>0.39846811531994802</v>
      </c>
    </row>
    <row r="12" spans="2:32" ht="28.7" x14ac:dyDescent="0.5">
      <c r="B12" s="18" t="s">
        <v>525</v>
      </c>
      <c r="C12" s="17">
        <v>0.27212173358261998</v>
      </c>
      <c r="D12" s="17">
        <v>0.271602041143442</v>
      </c>
      <c r="E12" s="17">
        <v>0.27186029509773002</v>
      </c>
      <c r="F12" s="17"/>
      <c r="G12" s="17">
        <v>0.41341938065636602</v>
      </c>
      <c r="H12" s="17">
        <v>0.28423847361120502</v>
      </c>
      <c r="I12" s="17">
        <v>0.228527072124214</v>
      </c>
      <c r="J12" s="17">
        <v>0.240794688275633</v>
      </c>
      <c r="K12" s="17">
        <v>0.239015805897212</v>
      </c>
      <c r="L12" s="17">
        <v>0.28496082365316999</v>
      </c>
      <c r="M12" s="17"/>
      <c r="N12" s="17">
        <v>0.22212140550536899</v>
      </c>
      <c r="O12" s="17">
        <v>0.26220292761571501</v>
      </c>
      <c r="P12" s="17">
        <v>0.30954347695274098</v>
      </c>
      <c r="Q12" s="17">
        <v>0.3302729320694</v>
      </c>
      <c r="R12" s="17">
        <v>0.101755585909883</v>
      </c>
      <c r="S12" s="17">
        <v>0.320215260295938</v>
      </c>
      <c r="T12" s="17">
        <v>0.32281438554758102</v>
      </c>
      <c r="U12" s="17">
        <v>0.27343242139705898</v>
      </c>
      <c r="V12" s="17">
        <v>0.29828224165450901</v>
      </c>
      <c r="W12" s="17">
        <v>0.26611546471852499</v>
      </c>
      <c r="X12" s="17">
        <v>0.34508861229524901</v>
      </c>
      <c r="Y12" s="17">
        <v>0.387232874190648</v>
      </c>
      <c r="Z12" s="17">
        <v>0.174014155601556</v>
      </c>
      <c r="AA12" s="17">
        <v>0.14030421934492701</v>
      </c>
      <c r="AB12" s="17">
        <v>0.32947187434470299</v>
      </c>
      <c r="AC12" s="17">
        <v>0.32497689977473498</v>
      </c>
      <c r="AD12" s="17"/>
      <c r="AE12" s="17">
        <v>0.302508254184225</v>
      </c>
      <c r="AF12" s="17">
        <v>0.25827751095044799</v>
      </c>
    </row>
    <row r="13" spans="2:32" ht="28.7" x14ac:dyDescent="0.5">
      <c r="B13" s="18" t="s">
        <v>526</v>
      </c>
      <c r="C13" s="17">
        <v>0.21699011709758301</v>
      </c>
      <c r="D13" s="17">
        <v>0.244418155603249</v>
      </c>
      <c r="E13" s="17">
        <v>0.189666431228563</v>
      </c>
      <c r="F13" s="17"/>
      <c r="G13" s="17">
        <v>0.26245706860727502</v>
      </c>
      <c r="H13" s="17">
        <v>0.20144024687846801</v>
      </c>
      <c r="I13" s="17">
        <v>0.23430219575431399</v>
      </c>
      <c r="J13" s="17">
        <v>0.21170673291327</v>
      </c>
      <c r="K13" s="17">
        <v>0.185215148600723</v>
      </c>
      <c r="L13" s="17">
        <v>0.226196506635332</v>
      </c>
      <c r="M13" s="17"/>
      <c r="N13" s="17">
        <v>0.26125921762370702</v>
      </c>
      <c r="O13" s="17">
        <v>0.243578694615566</v>
      </c>
      <c r="P13" s="17">
        <v>0.18787730151596499</v>
      </c>
      <c r="Q13" s="17">
        <v>0.14919171530624201</v>
      </c>
      <c r="R13" s="17">
        <v>0.107350662983714</v>
      </c>
      <c r="S13" s="17">
        <v>0.27031397004074897</v>
      </c>
      <c r="T13" s="17">
        <v>0.17445010664873201</v>
      </c>
      <c r="U13" s="17">
        <v>0.14330314681744899</v>
      </c>
      <c r="V13" s="17">
        <v>0.16941758526160799</v>
      </c>
      <c r="W13" s="17">
        <v>0.229333015004798</v>
      </c>
      <c r="X13" s="17">
        <v>0.245297597418561</v>
      </c>
      <c r="Y13" s="17">
        <v>0.15088880659766901</v>
      </c>
      <c r="Z13" s="17">
        <v>0.21413581693358399</v>
      </c>
      <c r="AA13" s="17">
        <v>0.167683608454715</v>
      </c>
      <c r="AB13" s="17">
        <v>0.18939592194818899</v>
      </c>
      <c r="AC13" s="17">
        <v>0.26336858464061902</v>
      </c>
      <c r="AD13" s="17"/>
      <c r="AE13" s="17">
        <v>0.22885770962229801</v>
      </c>
      <c r="AF13" s="17">
        <v>0.211583193574679</v>
      </c>
    </row>
    <row r="14" spans="2:32" ht="28.7" x14ac:dyDescent="0.5">
      <c r="B14" s="18" t="s">
        <v>527</v>
      </c>
      <c r="C14" s="17">
        <v>0.13219951203845001</v>
      </c>
      <c r="D14" s="17">
        <v>0.15476022367117501</v>
      </c>
      <c r="E14" s="17">
        <v>0.111145567890653</v>
      </c>
      <c r="F14" s="17"/>
      <c r="G14" s="17">
        <v>0.18290719827779001</v>
      </c>
      <c r="H14" s="17">
        <v>0.15584605779364299</v>
      </c>
      <c r="I14" s="17">
        <v>0.20819965621021899</v>
      </c>
      <c r="J14" s="17">
        <v>0.13381555170573101</v>
      </c>
      <c r="K14" s="17">
        <v>0.10430190908317501</v>
      </c>
      <c r="L14" s="17">
        <v>7.6969431064560195E-2</v>
      </c>
      <c r="M14" s="17"/>
      <c r="N14" s="17">
        <v>0.15587312495750699</v>
      </c>
      <c r="O14" s="17">
        <v>0.166171785479729</v>
      </c>
      <c r="P14" s="17">
        <v>5.6099226256743899E-2</v>
      </c>
      <c r="Q14" s="17">
        <v>0.152622739459991</v>
      </c>
      <c r="R14" s="17">
        <v>9.6704822806779306E-2</v>
      </c>
      <c r="S14" s="17">
        <v>3.9157380857525501E-2</v>
      </c>
      <c r="T14" s="17">
        <v>0.15173264524128599</v>
      </c>
      <c r="U14" s="17">
        <v>0.24665052490710801</v>
      </c>
      <c r="V14" s="17">
        <v>0.14282141571134399</v>
      </c>
      <c r="W14" s="17">
        <v>0.11330585689689</v>
      </c>
      <c r="X14" s="17">
        <v>9.7744287020891704E-2</v>
      </c>
      <c r="Y14" s="17">
        <v>0.16465637126792301</v>
      </c>
      <c r="Z14" s="17">
        <v>7.28075029546255E-2</v>
      </c>
      <c r="AA14" s="17">
        <v>0.22494445526191301</v>
      </c>
      <c r="AB14" s="17">
        <v>7.7965648962727896E-2</v>
      </c>
      <c r="AC14" s="17">
        <v>0.11777764814401</v>
      </c>
      <c r="AD14" s="17"/>
      <c r="AE14" s="17">
        <v>0.17965190985405999</v>
      </c>
      <c r="AF14" s="17">
        <v>0.110580006192328</v>
      </c>
    </row>
    <row r="15" spans="2:32" x14ac:dyDescent="0.5">
      <c r="B15" s="18" t="s">
        <v>75</v>
      </c>
      <c r="C15" s="17">
        <v>2.2629210872944901E-2</v>
      </c>
      <c r="D15" s="17">
        <v>3.4156774540884401E-2</v>
      </c>
      <c r="E15" s="17">
        <v>1.1705325303620499E-2</v>
      </c>
      <c r="F15" s="17"/>
      <c r="G15" s="17">
        <v>0</v>
      </c>
      <c r="H15" s="17">
        <v>6.09465741529006E-3</v>
      </c>
      <c r="I15" s="17">
        <v>5.2553251340412097E-2</v>
      </c>
      <c r="J15" s="17">
        <v>3.3359106126513403E-2</v>
      </c>
      <c r="K15" s="17">
        <v>9.0964913403239304E-3</v>
      </c>
      <c r="L15" s="17">
        <v>2.5449989261450399E-2</v>
      </c>
      <c r="M15" s="17"/>
      <c r="N15" s="17">
        <v>1.4664350289642599E-2</v>
      </c>
      <c r="O15" s="17">
        <v>2.23611760881114E-2</v>
      </c>
      <c r="P15" s="17">
        <v>0</v>
      </c>
      <c r="Q15" s="17">
        <v>6.1444563776629602E-2</v>
      </c>
      <c r="R15" s="17">
        <v>0</v>
      </c>
      <c r="S15" s="17">
        <v>0</v>
      </c>
      <c r="T15" s="17">
        <v>1.2099602975071001E-2</v>
      </c>
      <c r="U15" s="17">
        <v>4.3985614749351497E-2</v>
      </c>
      <c r="V15" s="17">
        <v>4.0319089431907901E-2</v>
      </c>
      <c r="W15" s="17">
        <v>2.8571381513303198E-2</v>
      </c>
      <c r="X15" s="17">
        <v>1.8600642473654901E-2</v>
      </c>
      <c r="Y15" s="17">
        <v>8.6134351929294001E-2</v>
      </c>
      <c r="Z15" s="17">
        <v>1.6279598641458001E-2</v>
      </c>
      <c r="AA15" s="17">
        <v>2.8889469548099098E-2</v>
      </c>
      <c r="AB15" s="17">
        <v>0</v>
      </c>
      <c r="AC15" s="17">
        <v>0</v>
      </c>
      <c r="AD15" s="17"/>
      <c r="AE15" s="17">
        <v>3.2038103860905401E-2</v>
      </c>
      <c r="AF15" s="17">
        <v>1.8342480879885801E-2</v>
      </c>
    </row>
    <row r="16" spans="2:32" x14ac:dyDescent="0.5">
      <c r="B16" s="18" t="s">
        <v>87</v>
      </c>
      <c r="C16" s="19">
        <v>0.12507632675944499</v>
      </c>
      <c r="D16" s="19">
        <v>8.4068638580845803E-2</v>
      </c>
      <c r="E16" s="19">
        <v>0.164697217991436</v>
      </c>
      <c r="F16" s="19"/>
      <c r="G16" s="19">
        <v>5.0108097863374397E-2</v>
      </c>
      <c r="H16" s="19">
        <v>0.108486891084369</v>
      </c>
      <c r="I16" s="19">
        <v>0.14119229400715</v>
      </c>
      <c r="J16" s="19">
        <v>0.17060734381631101</v>
      </c>
      <c r="K16" s="19">
        <v>0.15417203724442599</v>
      </c>
      <c r="L16" s="19">
        <v>0.101853362768272</v>
      </c>
      <c r="M16" s="19"/>
      <c r="N16" s="19">
        <v>0.19016901883343401</v>
      </c>
      <c r="O16" s="19">
        <v>9.8533731465096003E-2</v>
      </c>
      <c r="P16" s="19">
        <v>9.95633859287572E-2</v>
      </c>
      <c r="Q16" s="19">
        <v>0.119853735556959</v>
      </c>
      <c r="R16" s="19">
        <v>0.40253219073304503</v>
      </c>
      <c r="S16" s="19">
        <v>0.15554329754195501</v>
      </c>
      <c r="T16" s="19">
        <v>0.115316711369464</v>
      </c>
      <c r="U16" s="19">
        <v>8.1383261662121703E-2</v>
      </c>
      <c r="V16" s="19">
        <v>0.11258280709988699</v>
      </c>
      <c r="W16" s="19">
        <v>0.13010393941960099</v>
      </c>
      <c r="X16" s="19">
        <v>0.12026148914467</v>
      </c>
      <c r="Y16" s="19">
        <v>7.7135279513100702E-2</v>
      </c>
      <c r="Z16" s="19">
        <v>6.6218406338977895E-2</v>
      </c>
      <c r="AA16" s="19">
        <v>6.3763471616874207E-2</v>
      </c>
      <c r="AB16" s="19">
        <v>0.18957578478374101</v>
      </c>
      <c r="AC16" s="19">
        <v>7.0212321098219704E-2</v>
      </c>
      <c r="AD16" s="19"/>
      <c r="AE16" s="19">
        <v>9.8787472435125506E-2</v>
      </c>
      <c r="AF16" s="19">
        <v>0.137053635934863</v>
      </c>
    </row>
    <row r="17" spans="2:2" x14ac:dyDescent="0.5">
      <c r="B17" s="16"/>
    </row>
    <row r="18" spans="2:2" x14ac:dyDescent="0.5">
      <c r="B18" t="s">
        <v>58</v>
      </c>
    </row>
    <row r="19" spans="2:2" x14ac:dyDescent="0.5">
      <c r="B19" t="s">
        <v>59</v>
      </c>
    </row>
    <row r="21" spans="2:2" x14ac:dyDescent="0.5">
      <c r="B21"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AF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529</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282</v>
      </c>
      <c r="C9" s="17">
        <v>0.33167995025165598</v>
      </c>
      <c r="D9" s="17">
        <v>0.29129295875470301</v>
      </c>
      <c r="E9" s="17">
        <v>0.36953693832004098</v>
      </c>
      <c r="F9" s="17"/>
      <c r="G9" s="17">
        <v>0.17181933218645501</v>
      </c>
      <c r="H9" s="17">
        <v>0.245005612813366</v>
      </c>
      <c r="I9" s="17">
        <v>0.30982206845836202</v>
      </c>
      <c r="J9" s="17">
        <v>0.30845708143067402</v>
      </c>
      <c r="K9" s="17">
        <v>0.40794648421656798</v>
      </c>
      <c r="L9" s="17">
        <v>0.409154476818468</v>
      </c>
      <c r="M9" s="17"/>
      <c r="N9" s="17">
        <v>0.35929035394479403</v>
      </c>
      <c r="O9" s="17">
        <v>0.33365246887077299</v>
      </c>
      <c r="P9" s="17">
        <v>0.435838678657889</v>
      </c>
      <c r="Q9" s="17">
        <v>0.27185110959479603</v>
      </c>
      <c r="R9" s="17">
        <v>9.6704822806779306E-2</v>
      </c>
      <c r="S9" s="17">
        <v>0.41536780291915898</v>
      </c>
      <c r="T9" s="17">
        <v>0.41945410378389802</v>
      </c>
      <c r="U9" s="17">
        <v>0.31246407712593699</v>
      </c>
      <c r="V9" s="17">
        <v>0.30721885572472402</v>
      </c>
      <c r="W9" s="17">
        <v>0.30423244198719901</v>
      </c>
      <c r="X9" s="17">
        <v>0.34124202124553099</v>
      </c>
      <c r="Y9" s="17">
        <v>0.47015474877213698</v>
      </c>
      <c r="Z9" s="17">
        <v>0.34964488445256803</v>
      </c>
      <c r="AA9" s="17">
        <v>0.13226290535348501</v>
      </c>
      <c r="AB9" s="17">
        <v>0.28278964135781598</v>
      </c>
      <c r="AC9" s="17">
        <v>0.297065154257171</v>
      </c>
      <c r="AD9" s="17"/>
      <c r="AE9" s="17">
        <v>0.34929437292070298</v>
      </c>
      <c r="AF9" s="17">
        <v>0.32365474749268702</v>
      </c>
    </row>
    <row r="10" spans="2:32" x14ac:dyDescent="0.5">
      <c r="B10" s="18" t="s">
        <v>283</v>
      </c>
      <c r="C10" s="17">
        <v>0.41152842942402901</v>
      </c>
      <c r="D10" s="17">
        <v>0.46843075137411999</v>
      </c>
      <c r="E10" s="17">
        <v>0.35871544001512601</v>
      </c>
      <c r="F10" s="17"/>
      <c r="G10" s="17">
        <v>0.504704935454236</v>
      </c>
      <c r="H10" s="17">
        <v>0.43833005580314699</v>
      </c>
      <c r="I10" s="17">
        <v>0.41362777228380498</v>
      </c>
      <c r="J10" s="17">
        <v>0.400933650632606</v>
      </c>
      <c r="K10" s="17">
        <v>0.359577872771218</v>
      </c>
      <c r="L10" s="17">
        <v>0.40636523692977999</v>
      </c>
      <c r="M10" s="17"/>
      <c r="N10" s="17">
        <v>0.33779346753587902</v>
      </c>
      <c r="O10" s="17">
        <v>0.40559332634433298</v>
      </c>
      <c r="P10" s="17">
        <v>0.34921475240912703</v>
      </c>
      <c r="Q10" s="17">
        <v>0.34166313681853699</v>
      </c>
      <c r="R10" s="17">
        <v>0.30794541738058301</v>
      </c>
      <c r="S10" s="17">
        <v>0.43546505371834998</v>
      </c>
      <c r="T10" s="17">
        <v>0.37430403652087701</v>
      </c>
      <c r="U10" s="17">
        <v>0.41279590410967398</v>
      </c>
      <c r="V10" s="17">
        <v>0.39520106750929801</v>
      </c>
      <c r="W10" s="17">
        <v>0.46343743143146598</v>
      </c>
      <c r="X10" s="17">
        <v>0.43015028314734499</v>
      </c>
      <c r="Y10" s="17">
        <v>0.30888131347158398</v>
      </c>
      <c r="Z10" s="17">
        <v>0.41549554203871503</v>
      </c>
      <c r="AA10" s="17">
        <v>0.606149526679305</v>
      </c>
      <c r="AB10" s="17">
        <v>0.44264411833290901</v>
      </c>
      <c r="AC10" s="17">
        <v>0.53053125637550902</v>
      </c>
      <c r="AD10" s="17"/>
      <c r="AE10" s="17">
        <v>0.40242784397885401</v>
      </c>
      <c r="AF10" s="17">
        <v>0.415674693244029</v>
      </c>
    </row>
    <row r="11" spans="2:32" ht="28.7" x14ac:dyDescent="0.5">
      <c r="B11" s="18" t="s">
        <v>284</v>
      </c>
      <c r="C11" s="17">
        <v>0.164139247205219</v>
      </c>
      <c r="D11" s="17">
        <v>0.16631327889640299</v>
      </c>
      <c r="E11" s="17">
        <v>0.162670644557734</v>
      </c>
      <c r="F11" s="17"/>
      <c r="G11" s="17">
        <v>0.231540950617147</v>
      </c>
      <c r="H11" s="17">
        <v>0.26782332782367901</v>
      </c>
      <c r="I11" s="17">
        <v>0.15306107627136301</v>
      </c>
      <c r="J11" s="17">
        <v>0.210998061042696</v>
      </c>
      <c r="K11" s="17">
        <v>0.104476674236366</v>
      </c>
      <c r="L11" s="17">
        <v>0.100267575028147</v>
      </c>
      <c r="M11" s="17"/>
      <c r="N11" s="17">
        <v>0.22164942105633301</v>
      </c>
      <c r="O11" s="17">
        <v>0.201975623030926</v>
      </c>
      <c r="P11" s="17">
        <v>0.17731799977080201</v>
      </c>
      <c r="Q11" s="17">
        <v>0.25011857580848901</v>
      </c>
      <c r="R11" s="17">
        <v>0.41188311153391099</v>
      </c>
      <c r="S11" s="17">
        <v>0.113645119068692</v>
      </c>
      <c r="T11" s="17">
        <v>8.9298696072426895E-2</v>
      </c>
      <c r="U11" s="17">
        <v>0.138650157817827</v>
      </c>
      <c r="V11" s="17">
        <v>0.173083780754936</v>
      </c>
      <c r="W11" s="17">
        <v>0.123623280964421</v>
      </c>
      <c r="X11" s="17">
        <v>0.15224086587083099</v>
      </c>
      <c r="Y11" s="17">
        <v>7.4842093385013797E-2</v>
      </c>
      <c r="Z11" s="17">
        <v>0.166193619895566</v>
      </c>
      <c r="AA11" s="17">
        <v>0.13827831145345101</v>
      </c>
      <c r="AB11" s="17">
        <v>0.16829075766061599</v>
      </c>
      <c r="AC11" s="17">
        <v>0.10338810972562</v>
      </c>
      <c r="AD11" s="17"/>
      <c r="AE11" s="17">
        <v>0.18728082350101299</v>
      </c>
      <c r="AF11" s="17">
        <v>0.15359585072693199</v>
      </c>
    </row>
    <row r="12" spans="2:32" x14ac:dyDescent="0.5">
      <c r="B12" s="18" t="s">
        <v>285</v>
      </c>
      <c r="C12" s="17">
        <v>1.97886974799911E-2</v>
      </c>
      <c r="D12" s="17">
        <v>2.1364473353231401E-2</v>
      </c>
      <c r="E12" s="17">
        <v>1.8357220724257901E-2</v>
      </c>
      <c r="F12" s="17"/>
      <c r="G12" s="17">
        <v>3.3182781747513802E-2</v>
      </c>
      <c r="H12" s="17">
        <v>2.75062348071493E-2</v>
      </c>
      <c r="I12" s="17">
        <v>2.8747585185099799E-2</v>
      </c>
      <c r="J12" s="17">
        <v>7.1021849687663103E-3</v>
      </c>
      <c r="K12" s="17">
        <v>2.0778771276878001E-2</v>
      </c>
      <c r="L12" s="17">
        <v>1.30866004057116E-2</v>
      </c>
      <c r="M12" s="17"/>
      <c r="N12" s="17">
        <v>1.8043643115503698E-2</v>
      </c>
      <c r="O12" s="17">
        <v>2.9527155057345499E-2</v>
      </c>
      <c r="P12" s="17">
        <v>0</v>
      </c>
      <c r="Q12" s="17">
        <v>4.3983203895560201E-2</v>
      </c>
      <c r="R12" s="17">
        <v>0</v>
      </c>
      <c r="S12" s="17">
        <v>0</v>
      </c>
      <c r="T12" s="17">
        <v>3.4692102556215798E-2</v>
      </c>
      <c r="U12" s="17">
        <v>0</v>
      </c>
      <c r="V12" s="17">
        <v>2.7464507282899401E-2</v>
      </c>
      <c r="W12" s="17">
        <v>1.9812511065058099E-2</v>
      </c>
      <c r="X12" s="17">
        <v>0</v>
      </c>
      <c r="Y12" s="17">
        <v>0</v>
      </c>
      <c r="Z12" s="17">
        <v>1.7288396839037299E-2</v>
      </c>
      <c r="AA12" s="17">
        <v>0</v>
      </c>
      <c r="AB12" s="17">
        <v>0</v>
      </c>
      <c r="AC12" s="17">
        <v>3.7979057224860398E-2</v>
      </c>
      <c r="AD12" s="17"/>
      <c r="AE12" s="17">
        <v>1.9259682283061099E-2</v>
      </c>
      <c r="AF12" s="17">
        <v>2.0029718959815E-2</v>
      </c>
    </row>
    <row r="13" spans="2:32" x14ac:dyDescent="0.5">
      <c r="B13" s="18" t="s">
        <v>286</v>
      </c>
      <c r="C13" s="17">
        <v>1.4339163697848699E-2</v>
      </c>
      <c r="D13" s="17">
        <v>1.0764922864497E-2</v>
      </c>
      <c r="E13" s="17">
        <v>1.6040617419189801E-2</v>
      </c>
      <c r="F13" s="17"/>
      <c r="G13" s="17">
        <v>1.01655486228621E-2</v>
      </c>
      <c r="H13" s="17">
        <v>1.4440396534377901E-2</v>
      </c>
      <c r="I13" s="17">
        <v>2.1841936604319202E-2</v>
      </c>
      <c r="J13" s="17">
        <v>1.1147457844162399E-2</v>
      </c>
      <c r="K13" s="17">
        <v>7.13554841217691E-3</v>
      </c>
      <c r="L13" s="17">
        <v>1.8455711700603498E-2</v>
      </c>
      <c r="M13" s="17"/>
      <c r="N13" s="17">
        <v>0</v>
      </c>
      <c r="O13" s="17">
        <v>1.7259267301895E-2</v>
      </c>
      <c r="P13" s="17">
        <v>0</v>
      </c>
      <c r="Q13" s="17">
        <v>3.17987457748257E-2</v>
      </c>
      <c r="R13" s="17">
        <v>0</v>
      </c>
      <c r="S13" s="17">
        <v>0</v>
      </c>
      <c r="T13" s="17">
        <v>0</v>
      </c>
      <c r="U13" s="17">
        <v>4.3686149282720299E-2</v>
      </c>
      <c r="V13" s="17">
        <v>2.7323891231928899E-2</v>
      </c>
      <c r="W13" s="17">
        <v>1.3412459085893801E-2</v>
      </c>
      <c r="X13" s="17">
        <v>1.8382834832406401E-2</v>
      </c>
      <c r="Y13" s="17">
        <v>7.7135279513100702E-2</v>
      </c>
      <c r="Z13" s="17">
        <v>0</v>
      </c>
      <c r="AA13" s="17">
        <v>0</v>
      </c>
      <c r="AB13" s="17">
        <v>7.0990403098951702E-2</v>
      </c>
      <c r="AC13" s="17">
        <v>0</v>
      </c>
      <c r="AD13" s="17"/>
      <c r="AE13" s="17">
        <v>7.0261624255678699E-3</v>
      </c>
      <c r="AF13" s="17">
        <v>1.7670996883036302E-2</v>
      </c>
    </row>
    <row r="14" spans="2:32" x14ac:dyDescent="0.5">
      <c r="B14" s="18" t="s">
        <v>230</v>
      </c>
      <c r="C14" s="17">
        <v>5.85245119412557E-2</v>
      </c>
      <c r="D14" s="17">
        <v>4.1833614757045501E-2</v>
      </c>
      <c r="E14" s="17">
        <v>7.4679138963651595E-2</v>
      </c>
      <c r="F14" s="17"/>
      <c r="G14" s="17">
        <v>4.8586451371786597E-2</v>
      </c>
      <c r="H14" s="17">
        <v>6.89437221828108E-3</v>
      </c>
      <c r="I14" s="17">
        <v>7.2899561197051294E-2</v>
      </c>
      <c r="J14" s="17">
        <v>6.1361564081094402E-2</v>
      </c>
      <c r="K14" s="17">
        <v>0.100084649086793</v>
      </c>
      <c r="L14" s="17">
        <v>5.2670399117289997E-2</v>
      </c>
      <c r="M14" s="17"/>
      <c r="N14" s="17">
        <v>6.3223114347490006E-2</v>
      </c>
      <c r="O14" s="17">
        <v>1.1992159394728001E-2</v>
      </c>
      <c r="P14" s="17">
        <v>3.7628569162181602E-2</v>
      </c>
      <c r="Q14" s="17">
        <v>6.0585228107792898E-2</v>
      </c>
      <c r="R14" s="17">
        <v>0.183466648278727</v>
      </c>
      <c r="S14" s="17">
        <v>3.5522024293798998E-2</v>
      </c>
      <c r="T14" s="17">
        <v>8.2251061066582296E-2</v>
      </c>
      <c r="U14" s="17">
        <v>9.2403711663842106E-2</v>
      </c>
      <c r="V14" s="17">
        <v>6.9707897496212798E-2</v>
      </c>
      <c r="W14" s="17">
        <v>7.5481875465961398E-2</v>
      </c>
      <c r="X14" s="17">
        <v>5.7983994903886303E-2</v>
      </c>
      <c r="Y14" s="17">
        <v>6.8986564858163998E-2</v>
      </c>
      <c r="Z14" s="17">
        <v>5.1377556774114201E-2</v>
      </c>
      <c r="AA14" s="17">
        <v>0.123309256513759</v>
      </c>
      <c r="AB14" s="17">
        <v>3.5285079549706798E-2</v>
      </c>
      <c r="AC14" s="17">
        <v>3.1036422416839099E-2</v>
      </c>
      <c r="AD14" s="17"/>
      <c r="AE14" s="17">
        <v>3.4711114890801302E-2</v>
      </c>
      <c r="AF14" s="17">
        <v>6.9373992693500502E-2</v>
      </c>
    </row>
    <row r="15" spans="2:32" x14ac:dyDescent="0.5">
      <c r="B15" s="18" t="s">
        <v>287</v>
      </c>
      <c r="C15" s="21">
        <v>0.74320837967568498</v>
      </c>
      <c r="D15" s="21">
        <v>0.759723710128823</v>
      </c>
      <c r="E15" s="21">
        <v>0.72825237833516598</v>
      </c>
      <c r="F15" s="21"/>
      <c r="G15" s="21">
        <v>0.67652426764069096</v>
      </c>
      <c r="H15" s="21">
        <v>0.68333566861651296</v>
      </c>
      <c r="I15" s="21">
        <v>0.72344984074216701</v>
      </c>
      <c r="J15" s="21">
        <v>0.70939073206328096</v>
      </c>
      <c r="K15" s="21">
        <v>0.76752435698778598</v>
      </c>
      <c r="L15" s="21">
        <v>0.81551971374824805</v>
      </c>
      <c r="M15" s="21"/>
      <c r="N15" s="21">
        <v>0.69708382148067305</v>
      </c>
      <c r="O15" s="21">
        <v>0.73924579521510603</v>
      </c>
      <c r="P15" s="21">
        <v>0.78505343106701597</v>
      </c>
      <c r="Q15" s="21">
        <v>0.61351424641333296</v>
      </c>
      <c r="R15" s="21">
        <v>0.40465024018736201</v>
      </c>
      <c r="S15" s="21">
        <v>0.85083285663750896</v>
      </c>
      <c r="T15" s="21">
        <v>0.79375814030477498</v>
      </c>
      <c r="U15" s="21">
        <v>0.72525998123561097</v>
      </c>
      <c r="V15" s="21">
        <v>0.70241992323402203</v>
      </c>
      <c r="W15" s="21">
        <v>0.76766987341866499</v>
      </c>
      <c r="X15" s="21">
        <v>0.77139230439287598</v>
      </c>
      <c r="Y15" s="21">
        <v>0.77903606224372102</v>
      </c>
      <c r="Z15" s="21">
        <v>0.765140426491283</v>
      </c>
      <c r="AA15" s="21">
        <v>0.73841243203279106</v>
      </c>
      <c r="AB15" s="21">
        <v>0.72543375969072599</v>
      </c>
      <c r="AC15" s="21">
        <v>0.82759641063267997</v>
      </c>
      <c r="AD15" s="21"/>
      <c r="AE15" s="21">
        <v>0.75172221689955598</v>
      </c>
      <c r="AF15" s="21">
        <v>0.73932944073671603</v>
      </c>
    </row>
    <row r="16" spans="2:32" x14ac:dyDescent="0.5">
      <c r="B16" s="18" t="s">
        <v>288</v>
      </c>
      <c r="C16" s="21">
        <v>3.4127861177839801E-2</v>
      </c>
      <c r="D16" s="21">
        <v>3.2129396217728402E-2</v>
      </c>
      <c r="E16" s="21">
        <v>3.4397838143447698E-2</v>
      </c>
      <c r="F16" s="21"/>
      <c r="G16" s="21">
        <v>4.3348330370375901E-2</v>
      </c>
      <c r="H16" s="21">
        <v>4.1946631341527298E-2</v>
      </c>
      <c r="I16" s="21">
        <v>5.0589521789419001E-2</v>
      </c>
      <c r="J16" s="21">
        <v>1.82496428129287E-2</v>
      </c>
      <c r="K16" s="21">
        <v>2.79143196890549E-2</v>
      </c>
      <c r="L16" s="21">
        <v>3.1542312106315099E-2</v>
      </c>
      <c r="M16" s="21"/>
      <c r="N16" s="21">
        <v>1.8043643115503698E-2</v>
      </c>
      <c r="O16" s="21">
        <v>4.67864223592405E-2</v>
      </c>
      <c r="P16" s="21">
        <v>0</v>
      </c>
      <c r="Q16" s="21">
        <v>7.5781949670385901E-2</v>
      </c>
      <c r="R16" s="21">
        <v>0</v>
      </c>
      <c r="S16" s="21">
        <v>0</v>
      </c>
      <c r="T16" s="21">
        <v>3.4692102556215798E-2</v>
      </c>
      <c r="U16" s="21">
        <v>4.3686149282720299E-2</v>
      </c>
      <c r="V16" s="21">
        <v>5.4788398514828397E-2</v>
      </c>
      <c r="W16" s="21">
        <v>3.3224970150951903E-2</v>
      </c>
      <c r="X16" s="21">
        <v>1.8382834832406401E-2</v>
      </c>
      <c r="Y16" s="21">
        <v>7.7135279513100702E-2</v>
      </c>
      <c r="Z16" s="21">
        <v>1.7288396839037299E-2</v>
      </c>
      <c r="AA16" s="21">
        <v>0</v>
      </c>
      <c r="AB16" s="21">
        <v>7.0990403098951702E-2</v>
      </c>
      <c r="AC16" s="21">
        <v>3.7979057224860398E-2</v>
      </c>
      <c r="AD16" s="21"/>
      <c r="AE16" s="21">
        <v>2.6285844708628998E-2</v>
      </c>
      <c r="AF16" s="21">
        <v>3.7700715842851298E-2</v>
      </c>
    </row>
    <row r="17" spans="2:32" x14ac:dyDescent="0.5">
      <c r="B17" s="18" t="s">
        <v>99</v>
      </c>
      <c r="C17" s="22">
        <v>0.70908051849784504</v>
      </c>
      <c r="D17" s="22">
        <v>0.72759431391109397</v>
      </c>
      <c r="E17" s="22">
        <v>0.69385454019171899</v>
      </c>
      <c r="F17" s="22"/>
      <c r="G17" s="22">
        <v>0.63317593727031496</v>
      </c>
      <c r="H17" s="22">
        <v>0.64138903727498497</v>
      </c>
      <c r="I17" s="22">
        <v>0.672860318952748</v>
      </c>
      <c r="J17" s="22">
        <v>0.691141089250352</v>
      </c>
      <c r="K17" s="22">
        <v>0.73961003729873098</v>
      </c>
      <c r="L17" s="22">
        <v>0.78397740164193297</v>
      </c>
      <c r="M17" s="22"/>
      <c r="N17" s="22">
        <v>0.67904017836517006</v>
      </c>
      <c r="O17" s="22">
        <v>0.69245937285586501</v>
      </c>
      <c r="P17" s="22">
        <v>0.78505343106701597</v>
      </c>
      <c r="Q17" s="22">
        <v>0.53773229674294698</v>
      </c>
      <c r="R17" s="22">
        <v>0.40465024018736201</v>
      </c>
      <c r="S17" s="22">
        <v>0.85083285663750896</v>
      </c>
      <c r="T17" s="22">
        <v>0.75906603774855896</v>
      </c>
      <c r="U17" s="22">
        <v>0.68157383195289101</v>
      </c>
      <c r="V17" s="22">
        <v>0.64763152471919405</v>
      </c>
      <c r="W17" s="22">
        <v>0.73444490326771295</v>
      </c>
      <c r="X17" s="22">
        <v>0.75300946956046999</v>
      </c>
      <c r="Y17" s="22">
        <v>0.70190078273062095</v>
      </c>
      <c r="Z17" s="22">
        <v>0.74785202965224495</v>
      </c>
      <c r="AA17" s="22">
        <v>0.73841243203279106</v>
      </c>
      <c r="AB17" s="22">
        <v>0.65444335659177399</v>
      </c>
      <c r="AC17" s="22">
        <v>0.78961735340782002</v>
      </c>
      <c r="AD17" s="22"/>
      <c r="AE17" s="22">
        <v>0.72543637219092705</v>
      </c>
      <c r="AF17" s="22">
        <v>0.70162872489386496</v>
      </c>
    </row>
    <row r="18" spans="2:32" x14ac:dyDescent="0.5">
      <c r="B18" s="16"/>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AF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530</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282</v>
      </c>
      <c r="C9" s="17">
        <v>0.16710280126448199</v>
      </c>
      <c r="D9" s="17">
        <v>0.174878187737909</v>
      </c>
      <c r="E9" s="17">
        <v>0.158360748913634</v>
      </c>
      <c r="F9" s="17"/>
      <c r="G9" s="17">
        <v>0.192804772418325</v>
      </c>
      <c r="H9" s="17">
        <v>7.8404801079338102E-2</v>
      </c>
      <c r="I9" s="17">
        <v>0.189201084989257</v>
      </c>
      <c r="J9" s="17">
        <v>0.14520844991378601</v>
      </c>
      <c r="K9" s="17">
        <v>0.18743647384702899</v>
      </c>
      <c r="L9" s="17">
        <v>0.19642208094499999</v>
      </c>
      <c r="M9" s="17"/>
      <c r="N9" s="17">
        <v>0.140631827595289</v>
      </c>
      <c r="O9" s="17">
        <v>0.19829210174150499</v>
      </c>
      <c r="P9" s="17">
        <v>0.253996357462205</v>
      </c>
      <c r="Q9" s="17">
        <v>9.01273392704251E-2</v>
      </c>
      <c r="R9" s="17">
        <v>0.107350662983714</v>
      </c>
      <c r="S9" s="17">
        <v>0.11501719823720501</v>
      </c>
      <c r="T9" s="17">
        <v>0.14206674566322</v>
      </c>
      <c r="U9" s="17">
        <v>0.40192937423770603</v>
      </c>
      <c r="V9" s="17">
        <v>0.136287569828832</v>
      </c>
      <c r="W9" s="17">
        <v>0.157801437897096</v>
      </c>
      <c r="X9" s="17">
        <v>0.20026055293146999</v>
      </c>
      <c r="Y9" s="17">
        <v>0.47412656653736102</v>
      </c>
      <c r="Z9" s="17">
        <v>0.178372017970756</v>
      </c>
      <c r="AA9" s="17">
        <v>0.101707098878473</v>
      </c>
      <c r="AB9" s="17">
        <v>0.108255360747861</v>
      </c>
      <c r="AC9" s="17">
        <v>0.13006119340421901</v>
      </c>
      <c r="AD9" s="17"/>
      <c r="AE9" s="17">
        <v>0.183421707341168</v>
      </c>
      <c r="AF9" s="17">
        <v>0.15966784114511801</v>
      </c>
    </row>
    <row r="10" spans="2:32" x14ac:dyDescent="0.5">
      <c r="B10" s="18" t="s">
        <v>283</v>
      </c>
      <c r="C10" s="17">
        <v>0.35250556278961598</v>
      </c>
      <c r="D10" s="17">
        <v>0.37542047301307402</v>
      </c>
      <c r="E10" s="17">
        <v>0.33192860309170302</v>
      </c>
      <c r="F10" s="17"/>
      <c r="G10" s="17">
        <v>0.28901507709720098</v>
      </c>
      <c r="H10" s="17">
        <v>0.37457682991805402</v>
      </c>
      <c r="I10" s="17">
        <v>0.34881202006593398</v>
      </c>
      <c r="J10" s="17">
        <v>0.38813553830228897</v>
      </c>
      <c r="K10" s="17">
        <v>0.33325139617844102</v>
      </c>
      <c r="L10" s="17">
        <v>0.35428149058116098</v>
      </c>
      <c r="M10" s="17"/>
      <c r="N10" s="17">
        <v>0.39287650090509801</v>
      </c>
      <c r="O10" s="17">
        <v>0.39007557008691202</v>
      </c>
      <c r="P10" s="17">
        <v>0.31073127519185501</v>
      </c>
      <c r="Q10" s="17">
        <v>0.292445731471356</v>
      </c>
      <c r="R10" s="17">
        <v>0.30235034030675201</v>
      </c>
      <c r="S10" s="17">
        <v>0.425597077157646</v>
      </c>
      <c r="T10" s="17">
        <v>0.39178845526136202</v>
      </c>
      <c r="U10" s="17">
        <v>0.22712047497729701</v>
      </c>
      <c r="V10" s="17">
        <v>0.28079728303141099</v>
      </c>
      <c r="W10" s="17">
        <v>0.343940142638758</v>
      </c>
      <c r="X10" s="17">
        <v>0.309019542211876</v>
      </c>
      <c r="Y10" s="17">
        <v>0.29361723716207999</v>
      </c>
      <c r="Z10" s="17">
        <v>0.32380250283133399</v>
      </c>
      <c r="AA10" s="17">
        <v>0.37757811183953699</v>
      </c>
      <c r="AB10" s="17">
        <v>0.47041626539560999</v>
      </c>
      <c r="AC10" s="17">
        <v>0.30161737173397302</v>
      </c>
      <c r="AD10" s="17"/>
      <c r="AE10" s="17">
        <v>0.42947389411612102</v>
      </c>
      <c r="AF10" s="17">
        <v>0.31743847733809399</v>
      </c>
    </row>
    <row r="11" spans="2:32" ht="28.7" x14ac:dyDescent="0.5">
      <c r="B11" s="18" t="s">
        <v>284</v>
      </c>
      <c r="C11" s="17">
        <v>0.31118872247447898</v>
      </c>
      <c r="D11" s="17">
        <v>0.31561726678709101</v>
      </c>
      <c r="E11" s="17">
        <v>0.30811142832543498</v>
      </c>
      <c r="F11" s="17"/>
      <c r="G11" s="17">
        <v>0.38092159702664402</v>
      </c>
      <c r="H11" s="17">
        <v>0.406413387131632</v>
      </c>
      <c r="I11" s="17">
        <v>0.28835594286395799</v>
      </c>
      <c r="J11" s="17">
        <v>0.31702116946542203</v>
      </c>
      <c r="K11" s="17">
        <v>0.27094014932459598</v>
      </c>
      <c r="L11" s="17">
        <v>0.270352511923387</v>
      </c>
      <c r="M11" s="17"/>
      <c r="N11" s="17">
        <v>0.29735706395956901</v>
      </c>
      <c r="O11" s="17">
        <v>0.28405689336204298</v>
      </c>
      <c r="P11" s="17">
        <v>0.23339085217569</v>
      </c>
      <c r="Q11" s="17">
        <v>0.36895351678521698</v>
      </c>
      <c r="R11" s="17">
        <v>0.31012752562402801</v>
      </c>
      <c r="S11" s="17">
        <v>0.27277775282261002</v>
      </c>
      <c r="T11" s="17">
        <v>0.33861501010744399</v>
      </c>
      <c r="U11" s="17">
        <v>0.134053438190993</v>
      </c>
      <c r="V11" s="17">
        <v>0.38890535214780397</v>
      </c>
      <c r="W11" s="17">
        <v>0.31279765733926201</v>
      </c>
      <c r="X11" s="17">
        <v>0.357850277159249</v>
      </c>
      <c r="Y11" s="17">
        <v>0</v>
      </c>
      <c r="Z11" s="17">
        <v>0.31263850545426503</v>
      </c>
      <c r="AA11" s="17">
        <v>0.36851606322013197</v>
      </c>
      <c r="AB11" s="17">
        <v>0.30490273310649402</v>
      </c>
      <c r="AC11" s="17">
        <v>0.398284832058177</v>
      </c>
      <c r="AD11" s="17"/>
      <c r="AE11" s="17">
        <v>0.26031714218186802</v>
      </c>
      <c r="AF11" s="17">
        <v>0.33436602179265601</v>
      </c>
    </row>
    <row r="12" spans="2:32" x14ac:dyDescent="0.5">
      <c r="B12" s="18" t="s">
        <v>285</v>
      </c>
      <c r="C12" s="17">
        <v>4.6153891112254902E-2</v>
      </c>
      <c r="D12" s="17">
        <v>5.4497382946324599E-2</v>
      </c>
      <c r="E12" s="17">
        <v>3.8357511445615097E-2</v>
      </c>
      <c r="F12" s="17"/>
      <c r="G12" s="17">
        <v>4.69193974019632E-2</v>
      </c>
      <c r="H12" s="17">
        <v>8.2679192359162906E-2</v>
      </c>
      <c r="I12" s="17">
        <v>4.1579023943664903E-2</v>
      </c>
      <c r="J12" s="17">
        <v>3.97818108100867E-2</v>
      </c>
      <c r="K12" s="17">
        <v>4.9532798557960001E-2</v>
      </c>
      <c r="L12" s="17">
        <v>2.92196469855317E-2</v>
      </c>
      <c r="M12" s="17"/>
      <c r="N12" s="17">
        <v>2.5080752527559699E-2</v>
      </c>
      <c r="O12" s="17">
        <v>5.3918133802360102E-2</v>
      </c>
      <c r="P12" s="17">
        <v>6.2551530970056599E-2</v>
      </c>
      <c r="Q12" s="17">
        <v>0.12450782103323201</v>
      </c>
      <c r="R12" s="17">
        <v>0</v>
      </c>
      <c r="S12" s="17">
        <v>7.8314761715051001E-2</v>
      </c>
      <c r="T12" s="17">
        <v>0</v>
      </c>
      <c r="U12" s="17">
        <v>0.10080685164744201</v>
      </c>
      <c r="V12" s="17">
        <v>7.00398303930371E-2</v>
      </c>
      <c r="W12" s="17">
        <v>4.1835818198731098E-2</v>
      </c>
      <c r="X12" s="17">
        <v>1.8125609350560901E-2</v>
      </c>
      <c r="Y12" s="17">
        <v>0</v>
      </c>
      <c r="Z12" s="17">
        <v>6.6688665027434202E-2</v>
      </c>
      <c r="AA12" s="17">
        <v>2.8889469548099098E-2</v>
      </c>
      <c r="AB12" s="17">
        <v>4.5940323891943302E-2</v>
      </c>
      <c r="AC12" s="17">
        <v>7.2191775593035204E-2</v>
      </c>
      <c r="AD12" s="17"/>
      <c r="AE12" s="17">
        <v>4.1283013167681598E-2</v>
      </c>
      <c r="AF12" s="17">
        <v>4.8373082955997897E-2</v>
      </c>
    </row>
    <row r="13" spans="2:32" x14ac:dyDescent="0.5">
      <c r="B13" s="18" t="s">
        <v>286</v>
      </c>
      <c r="C13" s="17">
        <v>2.5480916559776998E-2</v>
      </c>
      <c r="D13" s="17">
        <v>2.09813809523379E-2</v>
      </c>
      <c r="E13" s="17">
        <v>2.8107158578198999E-2</v>
      </c>
      <c r="F13" s="17"/>
      <c r="G13" s="17">
        <v>1.01655486228621E-2</v>
      </c>
      <c r="H13" s="17">
        <v>2.0588080525426902E-2</v>
      </c>
      <c r="I13" s="17">
        <v>3.7444037169671499E-2</v>
      </c>
      <c r="J13" s="17">
        <v>1.7910719370954901E-2</v>
      </c>
      <c r="K13" s="17">
        <v>2.2348790526408601E-2</v>
      </c>
      <c r="L13" s="17">
        <v>3.3614698583768102E-2</v>
      </c>
      <c r="M13" s="17"/>
      <c r="N13" s="17">
        <v>4.9337079921330199E-2</v>
      </c>
      <c r="O13" s="17">
        <v>1.9425117938861501E-2</v>
      </c>
      <c r="P13" s="17">
        <v>0</v>
      </c>
      <c r="Q13" s="17">
        <v>3.17987457748257E-2</v>
      </c>
      <c r="R13" s="17">
        <v>0</v>
      </c>
      <c r="S13" s="17">
        <v>0</v>
      </c>
      <c r="T13" s="17">
        <v>2.2721543868071001E-2</v>
      </c>
      <c r="U13" s="17">
        <v>4.3686149282720299E-2</v>
      </c>
      <c r="V13" s="17">
        <v>2.7323891231928899E-2</v>
      </c>
      <c r="W13" s="17">
        <v>1.8642273680354E-2</v>
      </c>
      <c r="X13" s="17">
        <v>3.6983477306061302E-2</v>
      </c>
      <c r="Y13" s="17">
        <v>7.7135279513100702E-2</v>
      </c>
      <c r="Z13" s="17">
        <v>3.4076738586021199E-2</v>
      </c>
      <c r="AA13" s="17">
        <v>0</v>
      </c>
      <c r="AB13" s="17">
        <v>3.5200237308384799E-2</v>
      </c>
      <c r="AC13" s="17">
        <v>0</v>
      </c>
      <c r="AD13" s="17"/>
      <c r="AE13" s="17">
        <v>2.8121639798360298E-2</v>
      </c>
      <c r="AF13" s="17">
        <v>2.4277792289505402E-2</v>
      </c>
    </row>
    <row r="14" spans="2:32" x14ac:dyDescent="0.5">
      <c r="B14" s="18" t="s">
        <v>230</v>
      </c>
      <c r="C14" s="17">
        <v>9.7568105799390806E-2</v>
      </c>
      <c r="D14" s="17">
        <v>5.8605308563263299E-2</v>
      </c>
      <c r="E14" s="17">
        <v>0.13513454964541399</v>
      </c>
      <c r="F14" s="17"/>
      <c r="G14" s="17">
        <v>8.0173607433003904E-2</v>
      </c>
      <c r="H14" s="17">
        <v>3.7337708986385901E-2</v>
      </c>
      <c r="I14" s="17">
        <v>9.4607890967515304E-2</v>
      </c>
      <c r="J14" s="17">
        <v>9.1942312137460999E-2</v>
      </c>
      <c r="K14" s="17">
        <v>0.136490391565565</v>
      </c>
      <c r="L14" s="17">
        <v>0.116109570981152</v>
      </c>
      <c r="M14" s="17"/>
      <c r="N14" s="17">
        <v>9.4716775091154198E-2</v>
      </c>
      <c r="O14" s="17">
        <v>5.4232183068318597E-2</v>
      </c>
      <c r="P14" s="17">
        <v>0.13932998420019399</v>
      </c>
      <c r="Q14" s="17">
        <v>9.2166845664944499E-2</v>
      </c>
      <c r="R14" s="17">
        <v>0.280171471085506</v>
      </c>
      <c r="S14" s="17">
        <v>0.108293210067488</v>
      </c>
      <c r="T14" s="17">
        <v>0.104808245099903</v>
      </c>
      <c r="U14" s="17">
        <v>9.2403711663842106E-2</v>
      </c>
      <c r="V14" s="17">
        <v>9.6646073366986995E-2</v>
      </c>
      <c r="W14" s="17">
        <v>0.1249826702458</v>
      </c>
      <c r="X14" s="17">
        <v>7.7760541040783504E-2</v>
      </c>
      <c r="Y14" s="17">
        <v>0.15512091678745801</v>
      </c>
      <c r="Z14" s="17">
        <v>8.4421570130190401E-2</v>
      </c>
      <c r="AA14" s="17">
        <v>0.123309256513759</v>
      </c>
      <c r="AB14" s="17">
        <v>3.5285079549706798E-2</v>
      </c>
      <c r="AC14" s="17">
        <v>9.7844827210594898E-2</v>
      </c>
      <c r="AD14" s="17"/>
      <c r="AE14" s="17">
        <v>5.7382603394802001E-2</v>
      </c>
      <c r="AF14" s="17">
        <v>0.11587678447862899</v>
      </c>
    </row>
    <row r="15" spans="2:32" x14ac:dyDescent="0.5">
      <c r="B15" s="18" t="s">
        <v>287</v>
      </c>
      <c r="C15" s="21">
        <v>0.51960836405409805</v>
      </c>
      <c r="D15" s="21">
        <v>0.55029866075098299</v>
      </c>
      <c r="E15" s="21">
        <v>0.49028935200533702</v>
      </c>
      <c r="F15" s="21"/>
      <c r="G15" s="21">
        <v>0.48181984951552598</v>
      </c>
      <c r="H15" s="21">
        <v>0.45298163099739203</v>
      </c>
      <c r="I15" s="21">
        <v>0.53801310505519095</v>
      </c>
      <c r="J15" s="21">
        <v>0.53334398821607498</v>
      </c>
      <c r="K15" s="21">
        <v>0.52068787002547001</v>
      </c>
      <c r="L15" s="21">
        <v>0.55070357152616101</v>
      </c>
      <c r="M15" s="21"/>
      <c r="N15" s="21">
        <v>0.53350832850038699</v>
      </c>
      <c r="O15" s="21">
        <v>0.58836767182841698</v>
      </c>
      <c r="P15" s="21">
        <v>0.56472763265405901</v>
      </c>
      <c r="Q15" s="21">
        <v>0.38257307074178099</v>
      </c>
      <c r="R15" s="21">
        <v>0.40970100329046499</v>
      </c>
      <c r="S15" s="21">
        <v>0.54061427539485096</v>
      </c>
      <c r="T15" s="21">
        <v>0.53385520092458205</v>
      </c>
      <c r="U15" s="21">
        <v>0.62904984921500295</v>
      </c>
      <c r="V15" s="21">
        <v>0.41708485286024299</v>
      </c>
      <c r="W15" s="21">
        <v>0.50174158053585305</v>
      </c>
      <c r="X15" s="21">
        <v>0.50928009514334605</v>
      </c>
      <c r="Y15" s="21">
        <v>0.76774380369944095</v>
      </c>
      <c r="Z15" s="21">
        <v>0.50217452080208902</v>
      </c>
      <c r="AA15" s="21">
        <v>0.47928521071801</v>
      </c>
      <c r="AB15" s="21">
        <v>0.57867162614347101</v>
      </c>
      <c r="AC15" s="21">
        <v>0.43167856513819203</v>
      </c>
      <c r="AD15" s="21"/>
      <c r="AE15" s="21">
        <v>0.61289560145728805</v>
      </c>
      <c r="AF15" s="21">
        <v>0.477106318483212</v>
      </c>
    </row>
    <row r="16" spans="2:32" x14ac:dyDescent="0.5">
      <c r="B16" s="18" t="s">
        <v>288</v>
      </c>
      <c r="C16" s="21">
        <v>7.1634807672031897E-2</v>
      </c>
      <c r="D16" s="21">
        <v>7.5478763898662607E-2</v>
      </c>
      <c r="E16" s="21">
        <v>6.6464670023813996E-2</v>
      </c>
      <c r="F16" s="21"/>
      <c r="G16" s="21">
        <v>5.7084946024825299E-2</v>
      </c>
      <c r="H16" s="21">
        <v>0.10326727288459001</v>
      </c>
      <c r="I16" s="21">
        <v>7.9023061113336401E-2</v>
      </c>
      <c r="J16" s="21">
        <v>5.7692530181041597E-2</v>
      </c>
      <c r="K16" s="21">
        <v>7.1881589084368605E-2</v>
      </c>
      <c r="L16" s="21">
        <v>6.2834345569299802E-2</v>
      </c>
      <c r="M16" s="21"/>
      <c r="N16" s="21">
        <v>7.4417832448889804E-2</v>
      </c>
      <c r="O16" s="21">
        <v>7.3343251741221596E-2</v>
      </c>
      <c r="P16" s="21">
        <v>6.2551530970056599E-2</v>
      </c>
      <c r="Q16" s="21">
        <v>0.15630656680805699</v>
      </c>
      <c r="R16" s="21">
        <v>0</v>
      </c>
      <c r="S16" s="21">
        <v>7.8314761715051001E-2</v>
      </c>
      <c r="T16" s="21">
        <v>2.2721543868071001E-2</v>
      </c>
      <c r="U16" s="21">
        <v>0.14449300093016301</v>
      </c>
      <c r="V16" s="21">
        <v>9.7363721624966107E-2</v>
      </c>
      <c r="W16" s="21">
        <v>6.0478091879084997E-2</v>
      </c>
      <c r="X16" s="21">
        <v>5.5109086656622099E-2</v>
      </c>
      <c r="Y16" s="21">
        <v>7.7135279513100702E-2</v>
      </c>
      <c r="Z16" s="21">
        <v>0.100765403613455</v>
      </c>
      <c r="AA16" s="21">
        <v>2.8889469548099098E-2</v>
      </c>
      <c r="AB16" s="21">
        <v>8.1140561200328004E-2</v>
      </c>
      <c r="AC16" s="21">
        <v>7.2191775593035204E-2</v>
      </c>
      <c r="AD16" s="21"/>
      <c r="AE16" s="21">
        <v>6.9404652966041896E-2</v>
      </c>
      <c r="AF16" s="21">
        <v>7.2650875245503302E-2</v>
      </c>
    </row>
    <row r="17" spans="2:32" x14ac:dyDescent="0.5">
      <c r="B17" s="18" t="s">
        <v>99</v>
      </c>
      <c r="C17" s="22">
        <v>0.44797355638206598</v>
      </c>
      <c r="D17" s="22">
        <v>0.47481989685232101</v>
      </c>
      <c r="E17" s="22">
        <v>0.42382468198152301</v>
      </c>
      <c r="F17" s="22"/>
      <c r="G17" s="22">
        <v>0.42473490349070098</v>
      </c>
      <c r="H17" s="22">
        <v>0.34971435811280199</v>
      </c>
      <c r="I17" s="22">
        <v>0.458990043941854</v>
      </c>
      <c r="J17" s="22">
        <v>0.475651458035034</v>
      </c>
      <c r="K17" s="22">
        <v>0.44880628094110098</v>
      </c>
      <c r="L17" s="22">
        <v>0.487869225956861</v>
      </c>
      <c r="M17" s="22"/>
      <c r="N17" s="22">
        <v>0.45909049605149699</v>
      </c>
      <c r="O17" s="22">
        <v>0.51502442008719496</v>
      </c>
      <c r="P17" s="22">
        <v>0.50217610168400295</v>
      </c>
      <c r="Q17" s="22">
        <v>0.22626650393372399</v>
      </c>
      <c r="R17" s="22">
        <v>0.40970100329046499</v>
      </c>
      <c r="S17" s="22">
        <v>0.46229951367979999</v>
      </c>
      <c r="T17" s="22">
        <v>0.51113365705651104</v>
      </c>
      <c r="U17" s="22">
        <v>0.48455684828484002</v>
      </c>
      <c r="V17" s="22">
        <v>0.31972113123527701</v>
      </c>
      <c r="W17" s="22">
        <v>0.44126348865676801</v>
      </c>
      <c r="X17" s="22">
        <v>0.45417100848672398</v>
      </c>
      <c r="Y17" s="22">
        <v>0.690608524186341</v>
      </c>
      <c r="Z17" s="22">
        <v>0.40140911718863398</v>
      </c>
      <c r="AA17" s="22">
        <v>0.45039574116991099</v>
      </c>
      <c r="AB17" s="22">
        <v>0.49753106494314298</v>
      </c>
      <c r="AC17" s="22">
        <v>0.359486789545157</v>
      </c>
      <c r="AD17" s="22"/>
      <c r="AE17" s="22">
        <v>0.54349094849124602</v>
      </c>
      <c r="AF17" s="22">
        <v>0.40445544323770799</v>
      </c>
    </row>
    <row r="18" spans="2:32" x14ac:dyDescent="0.5">
      <c r="B18" s="16"/>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AF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29" width="10.703125" customWidth="1"/>
    <col min="30" max="30" width="2.17578125" customWidth="1"/>
    <col min="31" max="32" width="10.703125" customWidth="1"/>
    <col min="33" max="33" width="2.17578125" customWidth="1"/>
  </cols>
  <sheetData>
    <row r="2" spans="2:32" ht="40" customHeight="1" x14ac:dyDescent="0.5">
      <c r="D2" s="30" t="s">
        <v>538</v>
      </c>
      <c r="E2" s="26"/>
      <c r="F2" s="26"/>
      <c r="G2" s="26"/>
      <c r="H2" s="26"/>
      <c r="I2" s="26"/>
      <c r="J2" s="26"/>
      <c r="K2" s="26"/>
      <c r="L2" s="26"/>
      <c r="M2" s="26"/>
      <c r="N2" s="26"/>
      <c r="O2" s="26"/>
      <c r="P2" s="26"/>
      <c r="Q2" s="26"/>
      <c r="R2" s="26"/>
      <c r="S2" s="26"/>
      <c r="T2" s="26"/>
      <c r="U2" s="26"/>
      <c r="V2" s="26"/>
      <c r="W2" s="26"/>
      <c r="X2" s="26"/>
      <c r="Y2" s="26"/>
      <c r="Z2" s="26"/>
      <c r="AA2" s="26"/>
      <c r="AB2" s="26"/>
      <c r="AC2" s="26"/>
      <c r="AD2" s="26"/>
    </row>
    <row r="5" spans="2:32" ht="30" customHeight="1" x14ac:dyDescent="0.5">
      <c r="B5" s="15"/>
      <c r="C5" s="15"/>
      <c r="D5" s="29" t="s">
        <v>45</v>
      </c>
      <c r="E5" s="29"/>
      <c r="F5" s="15"/>
      <c r="G5" s="29" t="s">
        <v>46</v>
      </c>
      <c r="H5" s="29"/>
      <c r="I5" s="29"/>
      <c r="J5" s="29"/>
      <c r="K5" s="29"/>
      <c r="L5" s="29"/>
      <c r="M5" s="15"/>
      <c r="N5" s="29" t="s">
        <v>47</v>
      </c>
      <c r="O5" s="29"/>
      <c r="P5" s="29"/>
      <c r="Q5" s="29"/>
      <c r="R5" s="29"/>
      <c r="S5" s="29"/>
      <c r="T5" s="29"/>
      <c r="U5" s="29"/>
      <c r="V5" s="29"/>
      <c r="W5" s="29"/>
      <c r="X5" s="29"/>
      <c r="Y5" s="29"/>
      <c r="Z5" s="29"/>
      <c r="AA5" s="29"/>
      <c r="AB5" s="29"/>
      <c r="AC5" s="29"/>
      <c r="AD5" s="15"/>
      <c r="AE5" s="29" t="s">
        <v>48</v>
      </c>
      <c r="AF5" s="29"/>
    </row>
    <row r="6" spans="2:32" ht="57.35"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E6" s="12" t="s">
        <v>43</v>
      </c>
      <c r="AF6" s="12" t="s">
        <v>44</v>
      </c>
    </row>
    <row r="7" spans="2:32" ht="30" customHeight="1" x14ac:dyDescent="0.5">
      <c r="B7" s="10" t="s">
        <v>19</v>
      </c>
      <c r="C7" s="10">
        <v>1000</v>
      </c>
      <c r="D7" s="10">
        <v>489</v>
      </c>
      <c r="E7" s="10">
        <v>509</v>
      </c>
      <c r="F7" s="10"/>
      <c r="G7" s="10">
        <v>82</v>
      </c>
      <c r="H7" s="10">
        <v>129</v>
      </c>
      <c r="I7" s="10">
        <v>144</v>
      </c>
      <c r="J7" s="10">
        <v>175</v>
      </c>
      <c r="K7" s="10">
        <v>188</v>
      </c>
      <c r="L7" s="10">
        <v>282</v>
      </c>
      <c r="M7" s="10"/>
      <c r="N7" s="10">
        <v>125</v>
      </c>
      <c r="O7" s="10">
        <v>162</v>
      </c>
      <c r="P7" s="10">
        <v>51</v>
      </c>
      <c r="Q7" s="10">
        <v>32</v>
      </c>
      <c r="R7" s="10">
        <v>10</v>
      </c>
      <c r="S7" s="10">
        <v>26</v>
      </c>
      <c r="T7" s="10">
        <v>83</v>
      </c>
      <c r="U7" s="10">
        <v>22</v>
      </c>
      <c r="V7" s="10">
        <v>73</v>
      </c>
      <c r="W7" s="10">
        <v>207</v>
      </c>
      <c r="X7" s="10">
        <v>53</v>
      </c>
      <c r="Y7" s="10">
        <v>13</v>
      </c>
      <c r="Z7" s="10">
        <v>57</v>
      </c>
      <c r="AA7" s="10">
        <v>30</v>
      </c>
      <c r="AB7" s="10">
        <v>27</v>
      </c>
      <c r="AC7" s="10">
        <v>29</v>
      </c>
      <c r="AD7" s="10"/>
      <c r="AE7" s="10">
        <v>296</v>
      </c>
      <c r="AF7" s="10">
        <v>704</v>
      </c>
    </row>
    <row r="8" spans="2:32" ht="30" customHeight="1" x14ac:dyDescent="0.5">
      <c r="B8" s="11" t="s">
        <v>20</v>
      </c>
      <c r="C8" s="11">
        <v>1000</v>
      </c>
      <c r="D8" s="11">
        <v>488</v>
      </c>
      <c r="E8" s="11">
        <v>511</v>
      </c>
      <c r="F8" s="11"/>
      <c r="G8" s="11">
        <v>89</v>
      </c>
      <c r="H8" s="11">
        <v>151</v>
      </c>
      <c r="I8" s="11">
        <v>149</v>
      </c>
      <c r="J8" s="11">
        <v>166</v>
      </c>
      <c r="K8" s="11">
        <v>183</v>
      </c>
      <c r="L8" s="11">
        <v>263</v>
      </c>
      <c r="M8" s="11"/>
      <c r="N8" s="11">
        <v>134</v>
      </c>
      <c r="O8" s="11">
        <v>158</v>
      </c>
      <c r="P8" s="11">
        <v>44</v>
      </c>
      <c r="Q8" s="11">
        <v>30</v>
      </c>
      <c r="R8" s="11">
        <v>8</v>
      </c>
      <c r="S8" s="11">
        <v>22</v>
      </c>
      <c r="T8" s="11">
        <v>76</v>
      </c>
      <c r="U8" s="11">
        <v>19</v>
      </c>
      <c r="V8" s="11">
        <v>96</v>
      </c>
      <c r="W8" s="11">
        <v>216</v>
      </c>
      <c r="X8" s="11">
        <v>49</v>
      </c>
      <c r="Y8" s="11">
        <v>12</v>
      </c>
      <c r="Z8" s="11">
        <v>49</v>
      </c>
      <c r="AA8" s="11">
        <v>26</v>
      </c>
      <c r="AB8" s="11">
        <v>35</v>
      </c>
      <c r="AC8" s="11">
        <v>26</v>
      </c>
      <c r="AD8" s="11"/>
      <c r="AE8" s="11">
        <v>313</v>
      </c>
      <c r="AF8" s="11">
        <v>687</v>
      </c>
    </row>
    <row r="9" spans="2:32" x14ac:dyDescent="0.5">
      <c r="B9" s="18" t="s">
        <v>531</v>
      </c>
      <c r="C9" s="17">
        <v>0.14828769497625599</v>
      </c>
      <c r="D9" s="17">
        <v>0.19442628656630501</v>
      </c>
      <c r="E9" s="17">
        <v>0.104778865657814</v>
      </c>
      <c r="F9" s="17"/>
      <c r="G9" s="17">
        <v>0.142844916369852</v>
      </c>
      <c r="H9" s="17">
        <v>0.12730003252159</v>
      </c>
      <c r="I9" s="17">
        <v>0.15426479113620201</v>
      </c>
      <c r="J9" s="17">
        <v>0.16129256666716299</v>
      </c>
      <c r="K9" s="17">
        <v>0.17233463540913299</v>
      </c>
      <c r="L9" s="17">
        <v>0.13388018279753899</v>
      </c>
      <c r="M9" s="17"/>
      <c r="N9" s="17">
        <v>0.13130011817000201</v>
      </c>
      <c r="O9" s="17">
        <v>0.12764674919999899</v>
      </c>
      <c r="P9" s="17">
        <v>0.17234743523821999</v>
      </c>
      <c r="Q9" s="17">
        <v>3.0722281888314801E-2</v>
      </c>
      <c r="R9" s="17">
        <v>0.107350662983714</v>
      </c>
      <c r="S9" s="17">
        <v>0.22482790031140701</v>
      </c>
      <c r="T9" s="17">
        <v>0.12774653962969701</v>
      </c>
      <c r="U9" s="17">
        <v>0.15423994026625501</v>
      </c>
      <c r="V9" s="17">
        <v>0.148445614670383</v>
      </c>
      <c r="W9" s="17">
        <v>0.171298432837693</v>
      </c>
      <c r="X9" s="17">
        <v>0.12016799709590099</v>
      </c>
      <c r="Y9" s="17">
        <v>0.48730253584326799</v>
      </c>
      <c r="Z9" s="17">
        <v>0.182731990677659</v>
      </c>
      <c r="AA9" s="17">
        <v>0.11042563577961199</v>
      </c>
      <c r="AB9" s="17">
        <v>0.15181912926503799</v>
      </c>
      <c r="AC9" s="17">
        <v>0.13284146638826</v>
      </c>
      <c r="AD9" s="17"/>
      <c r="AE9" s="17">
        <v>0.17200434349941801</v>
      </c>
      <c r="AF9" s="17">
        <v>0.137482293247363</v>
      </c>
    </row>
    <row r="10" spans="2:32" x14ac:dyDescent="0.5">
      <c r="B10" s="18" t="s">
        <v>532</v>
      </c>
      <c r="C10" s="17">
        <v>0.31126048765568298</v>
      </c>
      <c r="D10" s="17">
        <v>0.35728910496119098</v>
      </c>
      <c r="E10" s="17">
        <v>0.26669509360312699</v>
      </c>
      <c r="F10" s="17"/>
      <c r="G10" s="17">
        <v>0.38375574510593802</v>
      </c>
      <c r="H10" s="17">
        <v>0.38428843596066098</v>
      </c>
      <c r="I10" s="17">
        <v>0.30965332377120502</v>
      </c>
      <c r="J10" s="17">
        <v>0.28920648993875903</v>
      </c>
      <c r="K10" s="17">
        <v>0.31723669020302803</v>
      </c>
      <c r="L10" s="17">
        <v>0.255648532649976</v>
      </c>
      <c r="M10" s="17"/>
      <c r="N10" s="17">
        <v>0.31892502319217297</v>
      </c>
      <c r="O10" s="17">
        <v>0.36035967678080499</v>
      </c>
      <c r="P10" s="17">
        <v>0.23010407876592001</v>
      </c>
      <c r="Q10" s="17">
        <v>0.261723449583041</v>
      </c>
      <c r="R10" s="17">
        <v>0.19629459669910701</v>
      </c>
      <c r="S10" s="17">
        <v>0.273760082994426</v>
      </c>
      <c r="T10" s="17">
        <v>0.28187520784926801</v>
      </c>
      <c r="U10" s="17">
        <v>0.45236547422266898</v>
      </c>
      <c r="V10" s="17">
        <v>0.29116962635131999</v>
      </c>
      <c r="W10" s="17">
        <v>0.31039692661303703</v>
      </c>
      <c r="X10" s="17">
        <v>0.25563751888251801</v>
      </c>
      <c r="Y10" s="17">
        <v>0.22384718922105701</v>
      </c>
      <c r="Z10" s="17">
        <v>0.32137405369327898</v>
      </c>
      <c r="AA10" s="17">
        <v>0.46221931570924202</v>
      </c>
      <c r="AB10" s="17">
        <v>0.25207846161167902</v>
      </c>
      <c r="AC10" s="17">
        <v>0.35377010538256398</v>
      </c>
      <c r="AD10" s="17"/>
      <c r="AE10" s="17">
        <v>0.35478093906524799</v>
      </c>
      <c r="AF10" s="17">
        <v>0.29143239261755499</v>
      </c>
    </row>
    <row r="11" spans="2:32" x14ac:dyDescent="0.5">
      <c r="B11" s="18" t="s">
        <v>533</v>
      </c>
      <c r="C11" s="17">
        <v>0.29614367294535299</v>
      </c>
      <c r="D11" s="17">
        <v>0.262815091056881</v>
      </c>
      <c r="E11" s="17">
        <v>0.32712911952447199</v>
      </c>
      <c r="F11" s="17"/>
      <c r="G11" s="17">
        <v>0.275100228030005</v>
      </c>
      <c r="H11" s="17">
        <v>0.34560108124501498</v>
      </c>
      <c r="I11" s="17">
        <v>0.32516876393090399</v>
      </c>
      <c r="J11" s="17">
        <v>0.25821402709615499</v>
      </c>
      <c r="K11" s="17">
        <v>0.24141774483589501</v>
      </c>
      <c r="L11" s="17">
        <v>0.32035805595391997</v>
      </c>
      <c r="M11" s="17"/>
      <c r="N11" s="17">
        <v>0.32108075165271899</v>
      </c>
      <c r="O11" s="17">
        <v>0.25501364282397998</v>
      </c>
      <c r="P11" s="17">
        <v>0.28092429893913401</v>
      </c>
      <c r="Q11" s="17">
        <v>0.342907219932365</v>
      </c>
      <c r="R11" s="17">
        <v>0.31012752562402801</v>
      </c>
      <c r="S11" s="17">
        <v>0.196094007495732</v>
      </c>
      <c r="T11" s="17">
        <v>0.40285416325738199</v>
      </c>
      <c r="U11" s="17">
        <v>0.143061593774998</v>
      </c>
      <c r="V11" s="17">
        <v>0.27249872060186497</v>
      </c>
      <c r="W11" s="17">
        <v>0.313474533269674</v>
      </c>
      <c r="X11" s="17">
        <v>0.32145853765346</v>
      </c>
      <c r="Y11" s="17">
        <v>0.14272843056441101</v>
      </c>
      <c r="Z11" s="17">
        <v>0.23975830127433601</v>
      </c>
      <c r="AA11" s="17">
        <v>0.240624725650739</v>
      </c>
      <c r="AB11" s="17">
        <v>0.34310311999507398</v>
      </c>
      <c r="AC11" s="17">
        <v>0.334641628998397</v>
      </c>
      <c r="AD11" s="17"/>
      <c r="AE11" s="17">
        <v>0.28286324930999701</v>
      </c>
      <c r="AF11" s="17">
        <v>0.30219428808052901</v>
      </c>
    </row>
    <row r="12" spans="2:32" x14ac:dyDescent="0.5">
      <c r="B12" s="18" t="s">
        <v>534</v>
      </c>
      <c r="C12" s="17">
        <v>7.8615752670816094E-2</v>
      </c>
      <c r="D12" s="17">
        <v>5.9056256238817099E-2</v>
      </c>
      <c r="E12" s="17">
        <v>9.7583937278627103E-2</v>
      </c>
      <c r="F12" s="17"/>
      <c r="G12" s="17">
        <v>0.101086650099017</v>
      </c>
      <c r="H12" s="17">
        <v>4.5535726830490501E-2</v>
      </c>
      <c r="I12" s="17">
        <v>7.1740453869722706E-2</v>
      </c>
      <c r="J12" s="17">
        <v>7.54553534289783E-2</v>
      </c>
      <c r="K12" s="17">
        <v>7.4765286946887402E-2</v>
      </c>
      <c r="L12" s="17">
        <v>9.8551963436056406E-2</v>
      </c>
      <c r="M12" s="17"/>
      <c r="N12" s="17">
        <v>0.10457854630715099</v>
      </c>
      <c r="O12" s="17">
        <v>7.9796116686619206E-2</v>
      </c>
      <c r="P12" s="17">
        <v>0.11617043666391499</v>
      </c>
      <c r="Q12" s="17">
        <v>0.156986355498268</v>
      </c>
      <c r="R12" s="17">
        <v>0.101755585909883</v>
      </c>
      <c r="S12" s="17">
        <v>0.111834413521779</v>
      </c>
      <c r="T12" s="17">
        <v>3.5700496489903803E-2</v>
      </c>
      <c r="U12" s="17">
        <v>0.12526358079123601</v>
      </c>
      <c r="V12" s="17">
        <v>9.3461252574426501E-2</v>
      </c>
      <c r="W12" s="17">
        <v>6.5968906621490006E-2</v>
      </c>
      <c r="X12" s="17">
        <v>7.4074799170445599E-2</v>
      </c>
      <c r="Y12" s="17">
        <v>0</v>
      </c>
      <c r="Z12" s="17">
        <v>3.6207221142470998E-2</v>
      </c>
      <c r="AA12" s="17">
        <v>3.4849368848658101E-2</v>
      </c>
      <c r="AB12" s="17">
        <v>3.8705798518510998E-2</v>
      </c>
      <c r="AC12" s="17">
        <v>0.11231771466898</v>
      </c>
      <c r="AD12" s="17"/>
      <c r="AE12" s="17">
        <v>7.2004936351221099E-2</v>
      </c>
      <c r="AF12" s="17">
        <v>8.1627667529670905E-2</v>
      </c>
    </row>
    <row r="13" spans="2:32" x14ac:dyDescent="0.5">
      <c r="B13" s="18" t="s">
        <v>535</v>
      </c>
      <c r="C13" s="17">
        <v>4.9306215990975698E-2</v>
      </c>
      <c r="D13" s="17">
        <v>4.5346506086878097E-2</v>
      </c>
      <c r="E13" s="17">
        <v>5.3269775809417198E-2</v>
      </c>
      <c r="F13" s="17"/>
      <c r="G13" s="17">
        <v>0</v>
      </c>
      <c r="H13" s="17">
        <v>2.8894035804656399E-2</v>
      </c>
      <c r="I13" s="17">
        <v>2.9943813390808299E-2</v>
      </c>
      <c r="J13" s="17">
        <v>7.3283385714157295E-2</v>
      </c>
      <c r="K13" s="17">
        <v>5.5563836093861403E-2</v>
      </c>
      <c r="L13" s="17">
        <v>6.9116461463659101E-2</v>
      </c>
      <c r="M13" s="17"/>
      <c r="N13" s="17">
        <v>4.9112716769781899E-2</v>
      </c>
      <c r="O13" s="17">
        <v>3.6019070594403603E-2</v>
      </c>
      <c r="P13" s="17">
        <v>1.7210429255927501E-2</v>
      </c>
      <c r="Q13" s="17">
        <v>0.14418039580230699</v>
      </c>
      <c r="R13" s="17">
        <v>0</v>
      </c>
      <c r="S13" s="17">
        <v>7.4679405151324499E-2</v>
      </c>
      <c r="T13" s="17">
        <v>3.5700496489903803E-2</v>
      </c>
      <c r="U13" s="17">
        <v>0.125069410944842</v>
      </c>
      <c r="V13" s="17">
        <v>4.1023015656772799E-2</v>
      </c>
      <c r="W13" s="17">
        <v>3.7297447216412601E-2</v>
      </c>
      <c r="X13" s="17">
        <v>3.5370890674009101E-2</v>
      </c>
      <c r="Y13" s="17">
        <v>0.14612184437126499</v>
      </c>
      <c r="Z13" s="17">
        <v>9.9294829805745097E-2</v>
      </c>
      <c r="AA13" s="17">
        <v>5.9770314073705602E-2</v>
      </c>
      <c r="AB13" s="17">
        <v>7.0990403098951702E-2</v>
      </c>
      <c r="AC13" s="17">
        <v>3.2216366193624502E-2</v>
      </c>
      <c r="AD13" s="17"/>
      <c r="AE13" s="17">
        <v>3.8403541406424699E-2</v>
      </c>
      <c r="AF13" s="17">
        <v>5.4273518967634299E-2</v>
      </c>
    </row>
    <row r="14" spans="2:32" x14ac:dyDescent="0.5">
      <c r="B14" s="18" t="s">
        <v>87</v>
      </c>
      <c r="C14" s="17">
        <v>0.11638617576091601</v>
      </c>
      <c r="D14" s="17">
        <v>8.1066755089928597E-2</v>
      </c>
      <c r="E14" s="17">
        <v>0.15054320812654301</v>
      </c>
      <c r="F14" s="17"/>
      <c r="G14" s="17">
        <v>9.7212460395187994E-2</v>
      </c>
      <c r="H14" s="17">
        <v>6.8380687637586895E-2</v>
      </c>
      <c r="I14" s="17">
        <v>0.109228853901157</v>
      </c>
      <c r="J14" s="17">
        <v>0.14254817715478699</v>
      </c>
      <c r="K14" s="17">
        <v>0.13868180651119599</v>
      </c>
      <c r="L14" s="17">
        <v>0.122444803698849</v>
      </c>
      <c r="M14" s="17"/>
      <c r="N14" s="17">
        <v>7.5002843908172204E-2</v>
      </c>
      <c r="O14" s="17">
        <v>0.14116474391419301</v>
      </c>
      <c r="P14" s="17">
        <v>0.18324332113688399</v>
      </c>
      <c r="Q14" s="17">
        <v>6.3480297295703897E-2</v>
      </c>
      <c r="R14" s="17">
        <v>0.28447162878326898</v>
      </c>
      <c r="S14" s="17">
        <v>0.11880419052533001</v>
      </c>
      <c r="T14" s="17">
        <v>0.116123096283845</v>
      </c>
      <c r="U14" s="17">
        <v>0</v>
      </c>
      <c r="V14" s="17">
        <v>0.15340177014523201</v>
      </c>
      <c r="W14" s="17">
        <v>0.10156375344169399</v>
      </c>
      <c r="X14" s="17">
        <v>0.19329025652366599</v>
      </c>
      <c r="Y14" s="17">
        <v>0</v>
      </c>
      <c r="Z14" s="17">
        <v>0.12063360340651</v>
      </c>
      <c r="AA14" s="17">
        <v>9.2110639938043401E-2</v>
      </c>
      <c r="AB14" s="17">
        <v>0.143303087510747</v>
      </c>
      <c r="AC14" s="17">
        <v>3.4212718368174903E-2</v>
      </c>
      <c r="AD14" s="17"/>
      <c r="AE14" s="17">
        <v>7.9942990367690994E-2</v>
      </c>
      <c r="AF14" s="17">
        <v>0.132989839557247</v>
      </c>
    </row>
    <row r="15" spans="2:32" x14ac:dyDescent="0.5">
      <c r="B15" s="18" t="s">
        <v>536</v>
      </c>
      <c r="C15" s="21">
        <v>0.45954818263194003</v>
      </c>
      <c r="D15" s="21">
        <v>0.55171539152749505</v>
      </c>
      <c r="E15" s="21">
        <v>0.37147395926094101</v>
      </c>
      <c r="F15" s="21"/>
      <c r="G15" s="21">
        <v>0.52660066147578999</v>
      </c>
      <c r="H15" s="21">
        <v>0.51158846848225104</v>
      </c>
      <c r="I15" s="21">
        <v>0.46391811490740797</v>
      </c>
      <c r="J15" s="21">
        <v>0.45049905660592199</v>
      </c>
      <c r="K15" s="21">
        <v>0.48957132561216099</v>
      </c>
      <c r="L15" s="21">
        <v>0.38952871544751499</v>
      </c>
      <c r="M15" s="21"/>
      <c r="N15" s="21">
        <v>0.45022514136217601</v>
      </c>
      <c r="O15" s="21">
        <v>0.48800642598080501</v>
      </c>
      <c r="P15" s="21">
        <v>0.40245151400413998</v>
      </c>
      <c r="Q15" s="21">
        <v>0.292445731471356</v>
      </c>
      <c r="R15" s="21">
        <v>0.30364525968282102</v>
      </c>
      <c r="S15" s="21">
        <v>0.49858798330583398</v>
      </c>
      <c r="T15" s="21">
        <v>0.40962174747896501</v>
      </c>
      <c r="U15" s="21">
        <v>0.60660541448892302</v>
      </c>
      <c r="V15" s="21">
        <v>0.43961524102170302</v>
      </c>
      <c r="W15" s="21">
        <v>0.48169535945073</v>
      </c>
      <c r="X15" s="21">
        <v>0.37580551597841899</v>
      </c>
      <c r="Y15" s="21">
        <v>0.71114972506432395</v>
      </c>
      <c r="Z15" s="21">
        <v>0.50410604437093798</v>
      </c>
      <c r="AA15" s="21">
        <v>0.57264495148885397</v>
      </c>
      <c r="AB15" s="21">
        <v>0.40389759087671701</v>
      </c>
      <c r="AC15" s="21">
        <v>0.48661157177082398</v>
      </c>
      <c r="AD15" s="21"/>
      <c r="AE15" s="21">
        <v>0.52678528256466595</v>
      </c>
      <c r="AF15" s="21">
        <v>0.42891468586491899</v>
      </c>
    </row>
    <row r="16" spans="2:32" x14ac:dyDescent="0.5">
      <c r="B16" s="18" t="s">
        <v>537</v>
      </c>
      <c r="C16" s="21">
        <v>0.12792196866179201</v>
      </c>
      <c r="D16" s="21">
        <v>0.10440276232569499</v>
      </c>
      <c r="E16" s="21">
        <v>0.15085371308804399</v>
      </c>
      <c r="F16" s="21"/>
      <c r="G16" s="21">
        <v>0.101086650099017</v>
      </c>
      <c r="H16" s="21">
        <v>7.4429762635146904E-2</v>
      </c>
      <c r="I16" s="21">
        <v>0.10168426726053099</v>
      </c>
      <c r="J16" s="21">
        <v>0.14873873914313601</v>
      </c>
      <c r="K16" s="21">
        <v>0.13032912304074901</v>
      </c>
      <c r="L16" s="21">
        <v>0.16766842489971601</v>
      </c>
      <c r="M16" s="21"/>
      <c r="N16" s="21">
        <v>0.15369126307693301</v>
      </c>
      <c r="O16" s="21">
        <v>0.115815187281023</v>
      </c>
      <c r="P16" s="21">
        <v>0.133380865919842</v>
      </c>
      <c r="Q16" s="21">
        <v>0.30116675130057502</v>
      </c>
      <c r="R16" s="21">
        <v>0.101755585909883</v>
      </c>
      <c r="S16" s="21">
        <v>0.18651381867310399</v>
      </c>
      <c r="T16" s="21">
        <v>7.1400992979807607E-2</v>
      </c>
      <c r="U16" s="21">
        <v>0.25033299173607798</v>
      </c>
      <c r="V16" s="21">
        <v>0.13448426823119899</v>
      </c>
      <c r="W16" s="21">
        <v>0.103266353837903</v>
      </c>
      <c r="X16" s="21">
        <v>0.109445689844455</v>
      </c>
      <c r="Y16" s="21">
        <v>0.14612184437126499</v>
      </c>
      <c r="Z16" s="21">
        <v>0.13550205094821599</v>
      </c>
      <c r="AA16" s="21">
        <v>9.4619682922363696E-2</v>
      </c>
      <c r="AB16" s="21">
        <v>0.109696201617463</v>
      </c>
      <c r="AC16" s="21">
        <v>0.144534080862604</v>
      </c>
      <c r="AD16" s="21"/>
      <c r="AE16" s="21">
        <v>0.11040847775764601</v>
      </c>
      <c r="AF16" s="21">
        <v>0.13590118649730501</v>
      </c>
    </row>
    <row r="17" spans="2:32" x14ac:dyDescent="0.5">
      <c r="B17" s="18" t="s">
        <v>99</v>
      </c>
      <c r="C17" s="22">
        <v>0.12792196866179201</v>
      </c>
      <c r="D17" s="22">
        <v>0.10440276232569499</v>
      </c>
      <c r="E17" s="22">
        <v>0.15085371308804399</v>
      </c>
      <c r="F17" s="22"/>
      <c r="G17" s="22">
        <v>0.101086650099017</v>
      </c>
      <c r="H17" s="22">
        <v>7.4429762635146904E-2</v>
      </c>
      <c r="I17" s="22">
        <v>0.10168426726053099</v>
      </c>
      <c r="J17" s="22">
        <v>0.14873873914313601</v>
      </c>
      <c r="K17" s="22">
        <v>0.13032912304074901</v>
      </c>
      <c r="L17" s="22">
        <v>0.16766842489971601</v>
      </c>
      <c r="M17" s="22"/>
      <c r="N17" s="22">
        <v>0.15369126307693301</v>
      </c>
      <c r="O17" s="22">
        <v>0.115815187281023</v>
      </c>
      <c r="P17" s="22">
        <v>0.133380865919842</v>
      </c>
      <c r="Q17" s="22">
        <v>0.30116675130057502</v>
      </c>
      <c r="R17" s="22">
        <v>0.101755585909883</v>
      </c>
      <c r="S17" s="22">
        <v>0.18651381867310399</v>
      </c>
      <c r="T17" s="22">
        <v>7.1400992979807607E-2</v>
      </c>
      <c r="U17" s="22">
        <v>0.25033299173607798</v>
      </c>
      <c r="V17" s="22">
        <v>0.13448426823119899</v>
      </c>
      <c r="W17" s="22">
        <v>0.103266353837903</v>
      </c>
      <c r="X17" s="22">
        <v>0.109445689844455</v>
      </c>
      <c r="Y17" s="22">
        <v>0.14612184437126499</v>
      </c>
      <c r="Z17" s="22">
        <v>0.13550205094821599</v>
      </c>
      <c r="AA17" s="22">
        <v>9.4619682922363696E-2</v>
      </c>
      <c r="AB17" s="22">
        <v>0.109696201617463</v>
      </c>
      <c r="AC17" s="22">
        <v>0.144534080862604</v>
      </c>
      <c r="AD17" s="22"/>
      <c r="AE17" s="22">
        <v>0.11040847775764601</v>
      </c>
      <c r="AF17" s="22">
        <v>0.13590118649730501</v>
      </c>
    </row>
    <row r="18" spans="2:32" x14ac:dyDescent="0.5">
      <c r="B18" s="16"/>
    </row>
    <row r="19" spans="2:32" x14ac:dyDescent="0.5">
      <c r="B19" t="s">
        <v>58</v>
      </c>
    </row>
    <row r="20" spans="2:32" x14ac:dyDescent="0.5">
      <c r="B20" t="s">
        <v>59</v>
      </c>
    </row>
    <row r="22" spans="2:32" x14ac:dyDescent="0.5">
      <c r="B22" s="8" t="str">
        <f>HYPERLINK("#'Contents'!A1", "Return to Contents")</f>
        <v>Return to Contents</v>
      </c>
    </row>
  </sheetData>
  <mergeCells count="5">
    <mergeCell ref="D5:E5"/>
    <mergeCell ref="G5:L5"/>
    <mergeCell ref="N5:AC5"/>
    <mergeCell ref="AE5:AF5"/>
    <mergeCell ref="D2:AD2"/>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169</vt:i4>
      </vt:variant>
    </vt:vector>
  </HeadingPairs>
  <TitlesOfParts>
    <vt:vector size="169"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iwitt</dc:creator>
  <cp:lastModifiedBy>Seb Wride</cp:lastModifiedBy>
  <dcterms:created xsi:type="dcterms:W3CDTF">2022-05-04T12:56:38Z</dcterms:created>
  <dcterms:modified xsi:type="dcterms:W3CDTF">2022-05-04T14:42:09Z</dcterms:modified>
</cp:coreProperties>
</file>